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https://flinders.sharepoint.com/sites/BGLHASSWILTEAM/Shared Documents/"/>
    </mc:Choice>
  </mc:AlternateContent>
  <xr:revisionPtr revIDLastSave="85" documentId="14_{E3752FAC-4764-47D5-AC41-8E426B6E6289}" xr6:coauthVersionLast="45" xr6:coauthVersionMax="45" xr10:uidLastSave="{B5C4D975-B84D-4923-85C2-9532760C09B1}"/>
  <bookViews>
    <workbookView xWindow="0" yWindow="0" windowWidth="25200" windowHeight="11850" xr2:uid="{00000000-000D-0000-FFFF-FFFF00000000}"/>
  </bookViews>
  <sheets>
    <sheet name="Scheduler" sheetId="1" r:id="rId1"/>
    <sheet name="Key Dates" sheetId="2" state="hidden" r:id="rId2"/>
  </sheets>
  <definedNames>
    <definedName name="_xlnm.Print_Area" localSheetId="0">Scheduler!$A$1:$U$36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2" l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10" i="1"/>
  <c r="N10" i="1" l="1"/>
  <c r="H30" i="2" l="1"/>
  <c r="H29" i="2"/>
  <c r="H28" i="2"/>
  <c r="H27" i="2"/>
  <c r="H26" i="2"/>
  <c r="H25" i="2"/>
  <c r="H24" i="2"/>
  <c r="H23" i="2"/>
  <c r="I35" i="1" l="1"/>
  <c r="Q35" i="1" s="1"/>
  <c r="N35" i="1"/>
  <c r="C10" i="1"/>
  <c r="L10" i="1" s="1"/>
  <c r="O10" i="1" s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I10" i="1"/>
  <c r="I11" i="1"/>
  <c r="I12" i="1"/>
  <c r="I13" i="1"/>
  <c r="I14" i="1"/>
  <c r="I15" i="1"/>
  <c r="I16" i="1"/>
  <c r="I17" i="1"/>
  <c r="I18" i="1"/>
  <c r="I19" i="1"/>
  <c r="I20" i="1"/>
  <c r="I21" i="1"/>
  <c r="Q21" i="1" s="1"/>
  <c r="I22" i="1"/>
  <c r="Q22" i="1" s="1"/>
  <c r="I23" i="1"/>
  <c r="Q23" i="1" s="1"/>
  <c r="I24" i="1"/>
  <c r="Q24" i="1" s="1"/>
  <c r="I25" i="1"/>
  <c r="Q25" i="1" s="1"/>
  <c r="I26" i="1"/>
  <c r="Q26" i="1" s="1"/>
  <c r="I27" i="1"/>
  <c r="Q27" i="1" s="1"/>
  <c r="I28" i="1"/>
  <c r="Q28" i="1" s="1"/>
  <c r="I29" i="1"/>
  <c r="Q29" i="1" s="1"/>
  <c r="I30" i="1"/>
  <c r="Q30" i="1" s="1"/>
  <c r="I31" i="1"/>
  <c r="Q31" i="1" s="1"/>
  <c r="I32" i="1"/>
  <c r="Q32" i="1" s="1"/>
  <c r="I33" i="1"/>
  <c r="Q33" i="1" s="1"/>
  <c r="I34" i="1"/>
  <c r="Q34" i="1" s="1"/>
  <c r="H21" i="2"/>
  <c r="H20" i="2"/>
  <c r="H19" i="2"/>
  <c r="H18" i="2"/>
  <c r="H17" i="2"/>
  <c r="H16" i="2"/>
  <c r="H15" i="2"/>
  <c r="H14" i="2"/>
  <c r="H13" i="2"/>
  <c r="H12" i="2"/>
  <c r="H3" i="2"/>
  <c r="H4" i="2"/>
  <c r="H5" i="2"/>
  <c r="H6" i="2"/>
  <c r="H7" i="2"/>
  <c r="H8" i="2"/>
  <c r="H9" i="2"/>
  <c r="H10" i="2"/>
  <c r="H11" i="2"/>
  <c r="H2" i="2"/>
  <c r="J10" i="1" l="1"/>
  <c r="S10" i="1" s="1"/>
  <c r="Q10" i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K10" i="1"/>
  <c r="J11" i="1" l="1"/>
  <c r="S11" i="1" s="1"/>
  <c r="L35" i="1"/>
  <c r="O35" i="1" s="1"/>
  <c r="K35" i="1"/>
  <c r="R10" i="1"/>
  <c r="P10" i="1"/>
  <c r="T10" i="1"/>
  <c r="L11" i="1"/>
  <c r="K11" i="1"/>
  <c r="U10" i="1" l="1"/>
  <c r="J12" i="1"/>
  <c r="S12" i="1" s="1"/>
  <c r="O11" i="1"/>
  <c r="Q11" i="1"/>
  <c r="P35" i="1"/>
  <c r="T35" i="1"/>
  <c r="R35" i="1"/>
  <c r="R11" i="1"/>
  <c r="P11" i="1"/>
  <c r="T11" i="1"/>
  <c r="L12" i="1"/>
  <c r="K12" i="1"/>
  <c r="U11" i="1" l="1"/>
  <c r="J13" i="1"/>
  <c r="S13" i="1" s="1"/>
  <c r="O12" i="1"/>
  <c r="Q12" i="1"/>
  <c r="R12" i="1"/>
  <c r="P12" i="1"/>
  <c r="T12" i="1"/>
  <c r="L13" i="1"/>
  <c r="K13" i="1"/>
  <c r="U12" i="1" l="1"/>
  <c r="J14" i="1"/>
  <c r="S14" i="1" s="1"/>
  <c r="O13" i="1"/>
  <c r="Q13" i="1"/>
  <c r="R13" i="1"/>
  <c r="P13" i="1"/>
  <c r="T13" i="1"/>
  <c r="L14" i="1"/>
  <c r="K14" i="1"/>
  <c r="U13" i="1" l="1"/>
  <c r="J15" i="1"/>
  <c r="J16" i="1" s="1"/>
  <c r="J17" i="1" s="1"/>
  <c r="O14" i="1"/>
  <c r="Q14" i="1"/>
  <c r="R14" i="1"/>
  <c r="P14" i="1"/>
  <c r="T14" i="1"/>
  <c r="L15" i="1"/>
  <c r="K15" i="1"/>
  <c r="U14" i="1" l="1"/>
  <c r="S16" i="1"/>
  <c r="S15" i="1"/>
  <c r="O15" i="1"/>
  <c r="Q15" i="1"/>
  <c r="S17" i="1"/>
  <c r="R15" i="1"/>
  <c r="P15" i="1"/>
  <c r="J18" i="1"/>
  <c r="T15" i="1"/>
  <c r="L16" i="1"/>
  <c r="K16" i="1"/>
  <c r="U15" i="1" l="1"/>
  <c r="O16" i="1"/>
  <c r="Q16" i="1"/>
  <c r="S18" i="1"/>
  <c r="R16" i="1"/>
  <c r="P16" i="1"/>
  <c r="J19" i="1"/>
  <c r="S19" i="1" s="1"/>
  <c r="T16" i="1"/>
  <c r="K17" i="1"/>
  <c r="L17" i="1"/>
  <c r="U16" i="1" l="1"/>
  <c r="O17" i="1"/>
  <c r="Q17" i="1"/>
  <c r="R17" i="1"/>
  <c r="P17" i="1"/>
  <c r="J20" i="1"/>
  <c r="T17" i="1"/>
  <c r="L18" i="1"/>
  <c r="K18" i="1"/>
  <c r="O18" i="1" l="1"/>
  <c r="Q18" i="1"/>
  <c r="U17" i="1"/>
  <c r="S20" i="1"/>
  <c r="R18" i="1"/>
  <c r="P18" i="1"/>
  <c r="J21" i="1"/>
  <c r="T18" i="1"/>
  <c r="L19" i="1"/>
  <c r="K19" i="1"/>
  <c r="O19" i="1" l="1"/>
  <c r="Q19" i="1"/>
  <c r="U18" i="1"/>
  <c r="S21" i="1"/>
  <c r="R19" i="1"/>
  <c r="P19" i="1"/>
  <c r="J22" i="1"/>
  <c r="T19" i="1"/>
  <c r="L20" i="1"/>
  <c r="K20" i="1"/>
  <c r="O20" i="1" l="1"/>
  <c r="Q20" i="1"/>
  <c r="U19" i="1"/>
  <c r="S22" i="1"/>
  <c r="R20" i="1"/>
  <c r="P20" i="1"/>
  <c r="J23" i="1"/>
  <c r="T20" i="1"/>
  <c r="L21" i="1"/>
  <c r="O21" i="1" s="1"/>
  <c r="K21" i="1"/>
  <c r="U20" i="1" l="1"/>
  <c r="S23" i="1"/>
  <c r="R21" i="1"/>
  <c r="P21" i="1"/>
  <c r="U21" i="1" s="1"/>
  <c r="J24" i="1"/>
  <c r="T21" i="1"/>
  <c r="K22" i="1"/>
  <c r="L22" i="1"/>
  <c r="O22" i="1" s="1"/>
  <c r="S24" i="1" l="1"/>
  <c r="R22" i="1"/>
  <c r="P22" i="1"/>
  <c r="J25" i="1"/>
  <c r="T22" i="1"/>
  <c r="L23" i="1"/>
  <c r="O23" i="1" s="1"/>
  <c r="K23" i="1"/>
  <c r="U22" i="1" l="1"/>
  <c r="S25" i="1"/>
  <c r="R23" i="1"/>
  <c r="P23" i="1"/>
  <c r="J26" i="1"/>
  <c r="T23" i="1"/>
  <c r="L24" i="1"/>
  <c r="O24" i="1" s="1"/>
  <c r="K24" i="1"/>
  <c r="U23" i="1" l="1"/>
  <c r="S26" i="1"/>
  <c r="R24" i="1"/>
  <c r="P24" i="1"/>
  <c r="J27" i="1"/>
  <c r="S27" i="1" s="1"/>
  <c r="T24" i="1"/>
  <c r="K25" i="1"/>
  <c r="L25" i="1"/>
  <c r="O25" i="1" s="1"/>
  <c r="U24" i="1" l="1"/>
  <c r="R25" i="1"/>
  <c r="P25" i="1"/>
  <c r="J28" i="1"/>
  <c r="S28" i="1" s="1"/>
  <c r="T25" i="1"/>
  <c r="L26" i="1"/>
  <c r="O26" i="1" s="1"/>
  <c r="K26" i="1"/>
  <c r="U25" i="1" l="1"/>
  <c r="R26" i="1"/>
  <c r="P26" i="1"/>
  <c r="J29" i="1"/>
  <c r="S29" i="1" s="1"/>
  <c r="T26" i="1"/>
  <c r="L27" i="1"/>
  <c r="O27" i="1" s="1"/>
  <c r="K27" i="1"/>
  <c r="U26" i="1" l="1"/>
  <c r="R27" i="1"/>
  <c r="P27" i="1"/>
  <c r="J30" i="1"/>
  <c r="S30" i="1" s="1"/>
  <c r="T27" i="1"/>
  <c r="L28" i="1"/>
  <c r="O28" i="1" s="1"/>
  <c r="K28" i="1"/>
  <c r="U27" i="1" l="1"/>
  <c r="R28" i="1"/>
  <c r="P28" i="1"/>
  <c r="J31" i="1"/>
  <c r="S31" i="1" s="1"/>
  <c r="T28" i="1"/>
  <c r="L29" i="1"/>
  <c r="O29" i="1" s="1"/>
  <c r="K29" i="1"/>
  <c r="U28" i="1" l="1"/>
  <c r="R29" i="1"/>
  <c r="P29" i="1"/>
  <c r="J32" i="1"/>
  <c r="S32" i="1" s="1"/>
  <c r="T29" i="1"/>
  <c r="K30" i="1"/>
  <c r="L30" i="1"/>
  <c r="O30" i="1" s="1"/>
  <c r="U29" i="1" l="1"/>
  <c r="R30" i="1"/>
  <c r="P30" i="1"/>
  <c r="J33" i="1"/>
  <c r="S33" i="1" s="1"/>
  <c r="T30" i="1"/>
  <c r="L31" i="1"/>
  <c r="O31" i="1" s="1"/>
  <c r="K31" i="1"/>
  <c r="U30" i="1" l="1"/>
  <c r="R31" i="1"/>
  <c r="P31" i="1"/>
  <c r="J34" i="1"/>
  <c r="T31" i="1"/>
  <c r="L32" i="1"/>
  <c r="O32" i="1" s="1"/>
  <c r="K32" i="1"/>
  <c r="U31" i="1" l="1"/>
  <c r="S34" i="1"/>
  <c r="J35" i="1"/>
  <c r="S35" i="1" s="1"/>
  <c r="U35" i="1" s="1"/>
  <c r="G6" i="1"/>
  <c r="R32" i="1"/>
  <c r="P32" i="1"/>
  <c r="T32" i="1"/>
  <c r="L33" i="1"/>
  <c r="O33" i="1" s="1"/>
  <c r="K33" i="1"/>
  <c r="U32" i="1" l="1"/>
  <c r="R33" i="1"/>
  <c r="P33" i="1"/>
  <c r="T33" i="1"/>
  <c r="L34" i="1"/>
  <c r="O34" i="1" s="1"/>
  <c r="K34" i="1"/>
  <c r="U33" i="1" l="1"/>
  <c r="R34" i="1"/>
  <c r="P34" i="1"/>
  <c r="T34" i="1"/>
  <c r="U34" i="1" l="1"/>
</calcChain>
</file>

<file path=xl/sharedStrings.xml><?xml version="1.0" encoding="utf-8"?>
<sst xmlns="http://schemas.openxmlformats.org/spreadsheetml/2006/main" count="71" uniqueCount="45">
  <si>
    <t>LLAW7001 Placement Scheduler - Weeks &amp; Hours</t>
  </si>
  <si>
    <t>Student Name:</t>
  </si>
  <si>
    <t>Proposed Host Firm:</t>
  </si>
  <si>
    <t>Student ID Number</t>
  </si>
  <si>
    <t>Proposed Start Date:</t>
  </si>
  <si>
    <t>Topic Enrolment:</t>
  </si>
  <si>
    <r>
      <rPr>
        <b/>
        <sz val="8"/>
        <color theme="1"/>
        <rFont val="Calibri"/>
        <family val="2"/>
        <scheme val="minor"/>
      </rPr>
      <t>Schedule Criteria:</t>
    </r>
    <r>
      <rPr>
        <sz val="8"/>
        <color theme="1"/>
        <rFont val="Calibri"/>
        <family val="2"/>
        <scheme val="minor"/>
      </rPr>
      <t xml:space="preserve">
• Minimum 4 hrs/day
• Maximum 7.5 hrs/day
• Minimum 15 hrs/week (less for public holidays)
• Maximum 37.5 hours per week
• Cannot work Public Holidays or PLT Intensives
</t>
    </r>
  </si>
  <si>
    <t>LLAW7000</t>
  </si>
  <si>
    <t>Not Enrolled</t>
  </si>
  <si>
    <t>Hours Required:</t>
  </si>
  <si>
    <t>LLAW7002</t>
  </si>
  <si>
    <t>Hours Planned:</t>
  </si>
  <si>
    <t>LLAW7003</t>
  </si>
  <si>
    <t>Other Topics</t>
  </si>
  <si>
    <t>Week</t>
  </si>
  <si>
    <t>Week Beginning</t>
  </si>
  <si>
    <t>Monday</t>
  </si>
  <si>
    <t>Tuesday</t>
  </si>
  <si>
    <t>Wednesday</t>
  </si>
  <si>
    <t>Thursday</t>
  </si>
  <si>
    <t>Friday</t>
  </si>
  <si>
    <t>Week Total</t>
  </si>
  <si>
    <t>Cumulative Total</t>
  </si>
  <si>
    <t>Friday Intensives</t>
  </si>
  <si>
    <t>Public Holidays</t>
  </si>
  <si>
    <t>Check Min Hours / day</t>
  </si>
  <si>
    <t>Check Max Hours / day</t>
  </si>
  <si>
    <t>Check No P/H</t>
  </si>
  <si>
    <t>Check No Intensives</t>
  </si>
  <si>
    <t>Check Min Hours / Week</t>
  </si>
  <si>
    <t>Check Max Hours / Week</t>
  </si>
  <si>
    <t>Check Max Hours</t>
  </si>
  <si>
    <t>Availability Notes</t>
  </si>
  <si>
    <t>Error Message</t>
  </si>
  <si>
    <t>Enrolled</t>
  </si>
  <si>
    <t>New Year's Day</t>
  </si>
  <si>
    <t>Australia Day</t>
  </si>
  <si>
    <t>Adelaide Cup</t>
  </si>
  <si>
    <t>Good Friday</t>
  </si>
  <si>
    <t>Easter Monday</t>
  </si>
  <si>
    <t>Anzac Day</t>
  </si>
  <si>
    <t>Queen's Birthday</t>
  </si>
  <si>
    <t>Labour Day</t>
  </si>
  <si>
    <t>Christmas Day</t>
  </si>
  <si>
    <t>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</si>
</sst>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Forma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3" borderId="0" xfId="0" applyFill="1" applyAlignment="1"/>
    <xf numFmtId="0" fontId="0" fillId="0" borderId="0" xfId="0" applyAlignment="1"/>
    <xf numFmtId="0" fontId="5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00B050"/>
      </font>
    </dxf>
    <dxf>
      <font>
        <color rgb="FFFF0000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6"/>
  <sheetViews>
    <sheetView tabSelected="1" workbookViewId="0">
      <selection activeCell="G18" sqref="G18"/>
    </sheetView>
  </sheetViews>
  <sheetFormatPr defaultRowHeight="15"/>
  <cols>
    <col min="1" max="1" width="4.7109375" customWidth="1"/>
    <col min="2" max="2" width="13.85546875" customWidth="1"/>
    <col min="3" max="3" width="11.7109375" customWidth="1"/>
    <col min="4" max="10" width="10.7109375" customWidth="1"/>
    <col min="11" max="19" width="9.140625" hidden="1" customWidth="1"/>
    <col min="20" max="20" width="21.140625" style="3" customWidth="1"/>
    <col min="21" max="21" width="22.42578125" style="2" customWidth="1"/>
  </cols>
  <sheetData>
    <row r="1" spans="1:25" ht="18.75">
      <c r="A1" s="14"/>
      <c r="B1" s="13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6"/>
    </row>
    <row r="2" spans="1:25">
      <c r="A2" s="14"/>
      <c r="B2" s="17" t="s">
        <v>1</v>
      </c>
      <c r="C2" s="14"/>
      <c r="D2" s="27"/>
      <c r="E2" s="28"/>
      <c r="F2" s="28"/>
      <c r="G2" s="14" t="s">
        <v>2</v>
      </c>
      <c r="H2" s="14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16"/>
    </row>
    <row r="3" spans="1:25">
      <c r="A3" s="14"/>
      <c r="B3" s="17" t="s">
        <v>3</v>
      </c>
      <c r="C3" s="14"/>
      <c r="D3" s="26"/>
      <c r="E3" s="19"/>
      <c r="F3" s="19"/>
      <c r="G3" s="14" t="s">
        <v>4</v>
      </c>
      <c r="H3" s="14"/>
      <c r="I3" s="20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  <c r="U3" s="16"/>
    </row>
    <row r="4" spans="1:25" s="24" customFormat="1" ht="15" customHeight="1">
      <c r="A4" s="23"/>
      <c r="B4" s="23" t="s">
        <v>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9" t="s">
        <v>6</v>
      </c>
      <c r="U4" s="29"/>
    </row>
    <row r="5" spans="1:25">
      <c r="A5" s="14"/>
      <c r="B5" s="14" t="s">
        <v>7</v>
      </c>
      <c r="C5" s="21" t="s">
        <v>8</v>
      </c>
      <c r="D5" s="14"/>
      <c r="E5" s="14" t="s">
        <v>9</v>
      </c>
      <c r="F5" s="14"/>
      <c r="G5" s="18">
        <v>225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9"/>
      <c r="U5" s="29"/>
      <c r="X5" s="24"/>
    </row>
    <row r="6" spans="1:25">
      <c r="A6" s="14"/>
      <c r="B6" s="14" t="s">
        <v>10</v>
      </c>
      <c r="C6" s="21" t="s">
        <v>8</v>
      </c>
      <c r="D6" s="14"/>
      <c r="E6" s="14" t="s">
        <v>11</v>
      </c>
      <c r="F6" s="14"/>
      <c r="G6" s="18">
        <f>J34</f>
        <v>0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29"/>
      <c r="U6" s="29"/>
    </row>
    <row r="7" spans="1:25">
      <c r="A7" s="14"/>
      <c r="B7" s="14" t="s">
        <v>12</v>
      </c>
      <c r="C7" s="21" t="s">
        <v>8</v>
      </c>
      <c r="D7" s="14"/>
      <c r="E7" s="14"/>
      <c r="F7" s="14"/>
      <c r="G7" s="14"/>
      <c r="H7" s="14"/>
      <c r="I7" s="14"/>
      <c r="J7" s="16"/>
      <c r="K7" s="14"/>
      <c r="L7" s="14"/>
      <c r="M7" s="14"/>
      <c r="N7" s="14"/>
      <c r="O7" s="14"/>
      <c r="P7" s="14"/>
      <c r="Q7" s="14"/>
      <c r="R7" s="14"/>
      <c r="S7" s="14"/>
      <c r="T7" s="29"/>
      <c r="U7" s="29"/>
    </row>
    <row r="8" spans="1:25">
      <c r="A8" s="14"/>
      <c r="B8" s="14" t="s">
        <v>13</v>
      </c>
      <c r="C8" s="22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30"/>
      <c r="U8" s="30"/>
    </row>
    <row r="9" spans="1:25" ht="25.5">
      <c r="A9" s="14"/>
      <c r="B9" s="9" t="s">
        <v>14</v>
      </c>
      <c r="C9" s="6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20</v>
      </c>
      <c r="I9" s="6" t="s">
        <v>21</v>
      </c>
      <c r="J9" s="6" t="s">
        <v>22</v>
      </c>
      <c r="K9" s="9" t="s">
        <v>23</v>
      </c>
      <c r="L9" s="9" t="s">
        <v>24</v>
      </c>
      <c r="M9" s="9" t="s">
        <v>25</v>
      </c>
      <c r="N9" s="9" t="s">
        <v>26</v>
      </c>
      <c r="O9" s="9" t="s">
        <v>27</v>
      </c>
      <c r="P9" s="9" t="s">
        <v>28</v>
      </c>
      <c r="Q9" s="9" t="s">
        <v>29</v>
      </c>
      <c r="R9" s="9" t="s">
        <v>30</v>
      </c>
      <c r="S9" s="9" t="s">
        <v>31</v>
      </c>
      <c r="T9" s="9" t="s">
        <v>32</v>
      </c>
      <c r="U9" s="9" t="s">
        <v>33</v>
      </c>
      <c r="Y9" s="25"/>
    </row>
    <row r="10" spans="1:25" ht="15" customHeight="1">
      <c r="A10" s="14"/>
      <c r="B10" s="7">
        <v>1</v>
      </c>
      <c r="C10" s="8" t="str">
        <f>IFERROR(IF(WEEKDAY(I3)=2,I3,I3-WEEKDAY(I3-2)),"")</f>
        <v/>
      </c>
      <c r="D10" s="22"/>
      <c r="E10" s="22"/>
      <c r="F10" s="22"/>
      <c r="G10" s="22"/>
      <c r="H10" s="22"/>
      <c r="I10" s="10">
        <f>SUM(D10:H10)</f>
        <v>0</v>
      </c>
      <c r="J10" s="10">
        <f>I10</f>
        <v>0</v>
      </c>
      <c r="K10" s="4" t="b">
        <f>IF(AND($C$5="Enrolled",COUNTIF('Key Dates'!$C:$C,Scheduler!C10+4)&gt;0),TRUE,IF(AND($C$6="Enrolled",COUNTIF('Key Dates'!$D:$D,Scheduler!C10+4)&gt;0),TRUE,IF(AND($C$7="Enrolled",COUNTIF('Key Dates'!$E:$E,Scheduler!C10+4)&gt;0),TRUE,FALSE)))</f>
        <v>0</v>
      </c>
      <c r="L10" s="5" t="e">
        <f>IF(COUNTIF('Key Dates'!F:F,Scheduler!C10),VLOOKUP(Scheduler!C10,'Key Dates'!F:H,3,FALSE),"")&amp;IF(COUNTIF('Key Dates'!F:F,Scheduler!C10+1),VLOOKUP(Scheduler!C10+1,'Key Dates'!F:H,3,FALSE),"")&amp;IF(COUNTIF('Key Dates'!F:F,Scheduler!C10+2),VLOOKUP(Scheduler!C10+2,'Key Dates'!F:H,3,FALSE),"")&amp;IF(COUNTIF('Key Dates'!F:F,Scheduler!C10+3),VLOOKUP(Scheduler!C10+3,'Key Dates'!F:H,3,FALSE),"")&amp;IF(COUNTIF('Key Dates'!F:F,Scheduler!C10+4),VLOOKUP(Scheduler!C10+4,'Key Dates'!F:H,3,FALSE),"")</f>
        <v>#N/A</v>
      </c>
      <c r="M10" s="5" t="b">
        <f>IF(OR(AND(D10&gt;0,D10&lt;4),AND(E10&gt;0,E10&lt;4),AND(F10&gt;0,F10&lt;4),AND(G10&gt;0,G10&lt;4),AND(H10&gt;0,H10&lt;4)),TRUE,FALSE)</f>
        <v>0</v>
      </c>
      <c r="N10" s="5" t="b">
        <f>IF(OR(D10&gt;7.5,E10&gt;7.5,F10&gt;7.5,G10&gt;7.5,H10&gt;7.5),TRUE,FALSE)</f>
        <v>0</v>
      </c>
      <c r="O10" s="4" t="b">
        <f t="shared" ref="O10:O35" si="0">IF(OR(AND(IFERROR(SEARCH(D$9,$L10),0)&gt;0,D10&gt;0),AND(IFERROR(SEARCH(E$9,$L10),0)&gt;0,E10&gt;0),AND(IFERROR(SEARCH(F$9,$L10),0)&gt;0,F10&gt;0),AND(IFERROR(SEARCH(G$9,$L10),0)&gt;0,G10&gt;0),AND(IFERROR(SEARCH(H$9,$L10),0)&gt;0,H10&gt;0)),TRUE,FALSE)</f>
        <v>0</v>
      </c>
      <c r="P10" s="4" t="b">
        <f>IF(AND(K10,H10&gt;0),TRUE,FALSE)</f>
        <v>0</v>
      </c>
      <c r="Q10" s="5" t="b">
        <f>IF(I10&gt;0,IF(I10&lt;15-(7.5*SUMPRODUCT(LEN(L10)-LEN(SUBSTITUTE(L10,"day","")))/3),TRUE,FALSE),FALSE)</f>
        <v>0</v>
      </c>
      <c r="R10" s="5" t="b">
        <f>IF(OR(AND(K10,I10&lt;=30),AND(NOT(K10),I10&lt;=37.5)),FALSE,TRUE)</f>
        <v>0</v>
      </c>
      <c r="S10" s="5" t="b">
        <f>IF(AND(J10&gt;$G$5,I10&gt;0),TRUE,FALSE)</f>
        <v>0</v>
      </c>
      <c r="T10" s="11" t="str">
        <f>IF(K10,"Friday Intensive","")&amp;IF(AND(K10,IFERROR(SEARCH("day",L10),0)&gt;0)," and ","")&amp;IF(IFERROR(SEARCH("day",L10),0)&gt;0,"Public Holiday(s)","")</f>
        <v/>
      </c>
      <c r="U10" s="12" t="str">
        <f>IF(M10,"Shifts cannot be less than 4 hours",IF(N10,"Cannot exceed 7.5 hours per day",IF(O10,"Cannot work on Public Holidays",IF(P10,"Cannot work on same day as PLT Intensives",IF(Q10,"Minimum weekly hours not achieved.",IF(R10,"Maximum weekly hours exceeded.",IF(S10,"Maximum placement hours exceeded.",IF(I10&gt;0,"No Issues",""))))))))</f>
        <v/>
      </c>
    </row>
    <row r="11" spans="1:25">
      <c r="A11" s="14"/>
      <c r="B11" s="7">
        <v>2</v>
      </c>
      <c r="C11" s="8" t="str">
        <f>IFERROR(C10+7,"")</f>
        <v/>
      </c>
      <c r="D11" s="22"/>
      <c r="E11" s="22"/>
      <c r="F11" s="22"/>
      <c r="G11" s="22"/>
      <c r="H11" s="22"/>
      <c r="I11" s="10">
        <f t="shared" ref="I11:I34" si="1">SUM(D11:H11)</f>
        <v>0</v>
      </c>
      <c r="J11" s="10">
        <f>I11+J10</f>
        <v>0</v>
      </c>
      <c r="K11" s="4" t="b">
        <f>IF(AND($C$5="Enrolled",COUNTIF('Key Dates'!$C:$C,Scheduler!C11+4)&gt;0),TRUE,IF(AND($C$6="Enrolled",COUNTIF('Key Dates'!$D:$D,Scheduler!C11+4)&gt;0),TRUE,IF(AND($C$7="Enrolled",COUNTIF('Key Dates'!$E:$E,Scheduler!C11+4)&gt;0),TRUE,FALSE)))</f>
        <v>0</v>
      </c>
      <c r="L11" s="5" t="e">
        <f>IF(COUNTIF('Key Dates'!F:F,Scheduler!C11),VLOOKUP(Scheduler!C11,'Key Dates'!F:H,3,FALSE),"")&amp;IF(COUNTIF('Key Dates'!F:F,Scheduler!C11+1),VLOOKUP(Scheduler!C11+1,'Key Dates'!F:H,3,FALSE),"")&amp;IF(COUNTIF('Key Dates'!F:F,Scheduler!C11+2),VLOOKUP(Scheduler!C11+2,'Key Dates'!F:H,3,FALSE),"")&amp;IF(COUNTIF('Key Dates'!F:F,Scheduler!C11+3),VLOOKUP(Scheduler!C11+3,'Key Dates'!F:H,3,FALSE),"")&amp;IF(COUNTIF('Key Dates'!F:F,Scheduler!C11+4),VLOOKUP(Scheduler!C11+4,'Key Dates'!F:H,3,FALSE),"")</f>
        <v>#N/A</v>
      </c>
      <c r="M11" s="5" t="b">
        <f t="shared" ref="M11:M35" si="2">IF(OR(AND(D11&gt;0,D11&lt;4),AND(E11&gt;0,E11&lt;4),AND(F11&gt;0,F11&lt;4),AND(G11&gt;0,G11&lt;4),AND(H11&gt;0,H11&lt;4)),TRUE,FALSE)</f>
        <v>0</v>
      </c>
      <c r="N11" s="5" t="b">
        <f t="shared" ref="N11:N34" si="3">IF(OR(D11&gt;7.5,E11&gt;7.5,F11&gt;7.5,G11&gt;7.5,H11&gt;7.5),TRUE,FALSE)</f>
        <v>0</v>
      </c>
      <c r="O11" s="4" t="b">
        <f t="shared" si="0"/>
        <v>0</v>
      </c>
      <c r="P11" s="4" t="b">
        <f t="shared" ref="P11:P34" si="4">IF(AND(K11,H11&gt;0),TRUE,FALSE)</f>
        <v>0</v>
      </c>
      <c r="Q11" s="5" t="b">
        <f t="shared" ref="Q11:Q35" si="5">IF(I11&gt;0,IF(I11&lt;15-(7.5*SUMPRODUCT(LEN(L11)-LEN(SUBSTITUTE(L11,"day","")))/3),TRUE,FALSE),FALSE)</f>
        <v>0</v>
      </c>
      <c r="R11" s="5" t="b">
        <f t="shared" ref="R11:R34" si="6">IF(OR(AND(K11,I11&lt;=30),AND(NOT(K11),I11&lt;=37.5)),FALSE,TRUE)</f>
        <v>0</v>
      </c>
      <c r="S11" s="5" t="b">
        <f t="shared" ref="S11:S34" si="7">IF(AND(J11&gt;$G$5,I11&gt;0),TRUE,FALSE)</f>
        <v>0</v>
      </c>
      <c r="T11" s="11" t="str">
        <f t="shared" ref="T11:T34" si="8">IF(K11,"Friday Intensive","")&amp;IF(AND(K11,IFERROR(SEARCH("day",L11),0)&gt;0)," and ","")&amp;IF(IFERROR(SEARCH("day",L11),0)&gt;0,"Public Holiday(s)","")</f>
        <v/>
      </c>
      <c r="U11" s="12" t="str">
        <f t="shared" ref="U11:U35" si="9">IF(M11,"Shifts cannot be less than 4 hours",IF(N11,"Cannot exceed 7.5 hours per day",IF(O11,"Cannot work on Public Holidays",IF(P11,"Cannot work on same day as PLT Intensives",IF(Q11,"Minimum weekly hours not achieved.",IF(R11,"Maximum weekly hours exceeded.",IF(S11,"Maximum placement hours exceeded.",IF(I11&gt;0,"No Issues",""))))))))</f>
        <v/>
      </c>
    </row>
    <row r="12" spans="1:25">
      <c r="A12" s="14"/>
      <c r="B12" s="7">
        <v>3</v>
      </c>
      <c r="C12" s="8" t="str">
        <f t="shared" ref="C12:C34" si="10">IFERROR(C11+7,"")</f>
        <v/>
      </c>
      <c r="D12" s="22"/>
      <c r="E12" s="22"/>
      <c r="F12" s="22"/>
      <c r="G12" s="22"/>
      <c r="H12" s="22"/>
      <c r="I12" s="10">
        <f t="shared" si="1"/>
        <v>0</v>
      </c>
      <c r="J12" s="10">
        <f t="shared" ref="J12:J34" si="11">I12+J11</f>
        <v>0</v>
      </c>
      <c r="K12" s="4" t="b">
        <f>IF(AND($C$5="Enrolled",COUNTIF('Key Dates'!$C:$C,Scheduler!C12+4)&gt;0),TRUE,IF(AND($C$6="Enrolled",COUNTIF('Key Dates'!$D:$D,Scheduler!C12+4)&gt;0),TRUE,IF(AND($C$7="Enrolled",COUNTIF('Key Dates'!$E:$E,Scheduler!C12+4)&gt;0),TRUE,FALSE)))</f>
        <v>0</v>
      </c>
      <c r="L12" s="5" t="e">
        <f>IF(COUNTIF('Key Dates'!F:F,Scheduler!C12),VLOOKUP(Scheduler!C12,'Key Dates'!F:H,3,FALSE),"")&amp;IF(COUNTIF('Key Dates'!F:F,Scheduler!C12+1),VLOOKUP(Scheduler!C12+1,'Key Dates'!F:H,3,FALSE),"")&amp;IF(COUNTIF('Key Dates'!F:F,Scheduler!C12+2),VLOOKUP(Scheduler!C12+2,'Key Dates'!F:H,3,FALSE),"")&amp;IF(COUNTIF('Key Dates'!F:F,Scheduler!C12+3),VLOOKUP(Scheduler!C12+3,'Key Dates'!F:H,3,FALSE),"")&amp;IF(COUNTIF('Key Dates'!F:F,Scheduler!C12+4),VLOOKUP(Scheduler!C12+4,'Key Dates'!F:H,3,FALSE),"")</f>
        <v>#N/A</v>
      </c>
      <c r="M12" s="5" t="b">
        <f t="shared" si="2"/>
        <v>0</v>
      </c>
      <c r="N12" s="5" t="b">
        <f t="shared" si="3"/>
        <v>0</v>
      </c>
      <c r="O12" s="4" t="b">
        <f t="shared" si="0"/>
        <v>0</v>
      </c>
      <c r="P12" s="4" t="b">
        <f t="shared" si="4"/>
        <v>0</v>
      </c>
      <c r="Q12" s="5" t="b">
        <f t="shared" si="5"/>
        <v>0</v>
      </c>
      <c r="R12" s="5" t="b">
        <f t="shared" si="6"/>
        <v>0</v>
      </c>
      <c r="S12" s="5" t="b">
        <f t="shared" si="7"/>
        <v>0</v>
      </c>
      <c r="T12" s="11" t="str">
        <f t="shared" si="8"/>
        <v/>
      </c>
      <c r="U12" s="12" t="str">
        <f t="shared" si="9"/>
        <v/>
      </c>
    </row>
    <row r="13" spans="1:25">
      <c r="A13" s="14"/>
      <c r="B13" s="7">
        <v>4</v>
      </c>
      <c r="C13" s="8" t="str">
        <f t="shared" si="10"/>
        <v/>
      </c>
      <c r="D13" s="22"/>
      <c r="E13" s="22"/>
      <c r="F13" s="22"/>
      <c r="G13" s="22"/>
      <c r="H13" s="22"/>
      <c r="I13" s="10">
        <f t="shared" si="1"/>
        <v>0</v>
      </c>
      <c r="J13" s="10">
        <f t="shared" si="11"/>
        <v>0</v>
      </c>
      <c r="K13" s="4" t="b">
        <f>IF(AND($C$5="Enrolled",COUNTIF('Key Dates'!$C:$C,Scheduler!C13+4)&gt;0),TRUE,IF(AND($C$6="Enrolled",COUNTIF('Key Dates'!$D:$D,Scheduler!C13+4)&gt;0),TRUE,IF(AND($C$7="Enrolled",COUNTIF('Key Dates'!$E:$E,Scheduler!C13+4)&gt;0),TRUE,FALSE)))</f>
        <v>0</v>
      </c>
      <c r="L13" s="5" t="e">
        <f>IF(COUNTIF('Key Dates'!F:F,Scheduler!C13),VLOOKUP(Scheduler!C13,'Key Dates'!F:H,3,FALSE),"")&amp;IF(COUNTIF('Key Dates'!F:F,Scheduler!C13+1),VLOOKUP(Scheduler!C13+1,'Key Dates'!F:H,3,FALSE),"")&amp;IF(COUNTIF('Key Dates'!F:F,Scheduler!C13+2),VLOOKUP(Scheduler!C13+2,'Key Dates'!F:H,3,FALSE),"")&amp;IF(COUNTIF('Key Dates'!F:F,Scheduler!C13+3),VLOOKUP(Scheduler!C13+3,'Key Dates'!F:H,3,FALSE),"")&amp;IF(COUNTIF('Key Dates'!F:F,Scheduler!C13+4),VLOOKUP(Scheduler!C13+4,'Key Dates'!F:H,3,FALSE),"")</f>
        <v>#N/A</v>
      </c>
      <c r="M13" s="5" t="b">
        <f t="shared" si="2"/>
        <v>0</v>
      </c>
      <c r="N13" s="5" t="b">
        <f t="shared" si="3"/>
        <v>0</v>
      </c>
      <c r="O13" s="4" t="b">
        <f t="shared" si="0"/>
        <v>0</v>
      </c>
      <c r="P13" s="4" t="b">
        <f t="shared" si="4"/>
        <v>0</v>
      </c>
      <c r="Q13" s="5" t="b">
        <f t="shared" si="5"/>
        <v>0</v>
      </c>
      <c r="R13" s="5" t="b">
        <f t="shared" si="6"/>
        <v>0</v>
      </c>
      <c r="S13" s="5" t="b">
        <f t="shared" si="7"/>
        <v>0</v>
      </c>
      <c r="T13" s="11" t="str">
        <f t="shared" si="8"/>
        <v/>
      </c>
      <c r="U13" s="12" t="str">
        <f t="shared" si="9"/>
        <v/>
      </c>
    </row>
    <row r="14" spans="1:25">
      <c r="A14" s="14"/>
      <c r="B14" s="7">
        <v>5</v>
      </c>
      <c r="C14" s="8" t="str">
        <f t="shared" si="10"/>
        <v/>
      </c>
      <c r="D14" s="22"/>
      <c r="E14" s="22"/>
      <c r="F14" s="22"/>
      <c r="G14" s="22"/>
      <c r="H14" s="22"/>
      <c r="I14" s="10">
        <f t="shared" si="1"/>
        <v>0</v>
      </c>
      <c r="J14" s="10">
        <f t="shared" si="11"/>
        <v>0</v>
      </c>
      <c r="K14" s="4" t="b">
        <f>IF(AND($C$5="Enrolled",COUNTIF('Key Dates'!$C:$C,Scheduler!C14+4)&gt;0),TRUE,IF(AND($C$6="Enrolled",COUNTIF('Key Dates'!$D:$D,Scheduler!C14+4)&gt;0),TRUE,IF(AND($C$7="Enrolled",COUNTIF('Key Dates'!$E:$E,Scheduler!C14+4)&gt;0),TRUE,FALSE)))</f>
        <v>0</v>
      </c>
      <c r="L14" s="5" t="e">
        <f>IF(COUNTIF('Key Dates'!F:F,Scheduler!C14),VLOOKUP(Scheduler!C14,'Key Dates'!F:H,3,FALSE),"")&amp;IF(COUNTIF('Key Dates'!F:F,Scheduler!C14+1),VLOOKUP(Scheduler!C14+1,'Key Dates'!F:H,3,FALSE),"")&amp;IF(COUNTIF('Key Dates'!F:F,Scheduler!C14+2),VLOOKUP(Scheduler!C14+2,'Key Dates'!F:H,3,FALSE),"")&amp;IF(COUNTIF('Key Dates'!F:F,Scheduler!C14+3),VLOOKUP(Scheduler!C14+3,'Key Dates'!F:H,3,FALSE),"")&amp;IF(COUNTIF('Key Dates'!F:F,Scheduler!C14+4),VLOOKUP(Scheduler!C14+4,'Key Dates'!F:H,3,FALSE),"")</f>
        <v>#N/A</v>
      </c>
      <c r="M14" s="5" t="b">
        <f t="shared" si="2"/>
        <v>0</v>
      </c>
      <c r="N14" s="5" t="b">
        <f t="shared" si="3"/>
        <v>0</v>
      </c>
      <c r="O14" s="4" t="b">
        <f t="shared" si="0"/>
        <v>0</v>
      </c>
      <c r="P14" s="4" t="b">
        <f t="shared" si="4"/>
        <v>0</v>
      </c>
      <c r="Q14" s="5" t="b">
        <f t="shared" si="5"/>
        <v>0</v>
      </c>
      <c r="R14" s="5" t="b">
        <f t="shared" si="6"/>
        <v>0</v>
      </c>
      <c r="S14" s="5" t="b">
        <f t="shared" si="7"/>
        <v>0</v>
      </c>
      <c r="T14" s="11" t="str">
        <f t="shared" si="8"/>
        <v/>
      </c>
      <c r="U14" s="12" t="str">
        <f t="shared" si="9"/>
        <v/>
      </c>
    </row>
    <row r="15" spans="1:25">
      <c r="A15" s="14"/>
      <c r="B15" s="7">
        <v>6</v>
      </c>
      <c r="C15" s="8" t="str">
        <f t="shared" si="10"/>
        <v/>
      </c>
      <c r="D15" s="22"/>
      <c r="E15" s="22"/>
      <c r="F15" s="22"/>
      <c r="G15" s="22"/>
      <c r="H15" s="22"/>
      <c r="I15" s="10">
        <f t="shared" si="1"/>
        <v>0</v>
      </c>
      <c r="J15" s="10">
        <f t="shared" si="11"/>
        <v>0</v>
      </c>
      <c r="K15" s="4" t="b">
        <f>IF(AND($C$5="Enrolled",COUNTIF('Key Dates'!$C:$C,Scheduler!C15+4)&gt;0),TRUE,IF(AND($C$6="Enrolled",COUNTIF('Key Dates'!$D:$D,Scheduler!C15+4)&gt;0),TRUE,IF(AND($C$7="Enrolled",COUNTIF('Key Dates'!$E:$E,Scheduler!C15+4)&gt;0),TRUE,FALSE)))</f>
        <v>0</v>
      </c>
      <c r="L15" s="5" t="e">
        <f>IF(COUNTIF('Key Dates'!F:F,Scheduler!C15),VLOOKUP(Scheduler!C15,'Key Dates'!F:H,3,FALSE),"")&amp;IF(COUNTIF('Key Dates'!F:F,Scheduler!C15+1),VLOOKUP(Scheduler!C15+1,'Key Dates'!F:H,3,FALSE),"")&amp;IF(COUNTIF('Key Dates'!F:F,Scheduler!C15+2),VLOOKUP(Scheduler!C15+2,'Key Dates'!F:H,3,FALSE),"")&amp;IF(COUNTIF('Key Dates'!F:F,Scheduler!C15+3),VLOOKUP(Scheduler!C15+3,'Key Dates'!F:H,3,FALSE),"")&amp;IF(COUNTIF('Key Dates'!F:F,Scheduler!C15+4),VLOOKUP(Scheduler!C15+4,'Key Dates'!F:H,3,FALSE),"")</f>
        <v>#N/A</v>
      </c>
      <c r="M15" s="5" t="b">
        <f t="shared" si="2"/>
        <v>0</v>
      </c>
      <c r="N15" s="5" t="b">
        <f t="shared" si="3"/>
        <v>0</v>
      </c>
      <c r="O15" s="4" t="b">
        <f t="shared" si="0"/>
        <v>0</v>
      </c>
      <c r="P15" s="4" t="b">
        <f t="shared" si="4"/>
        <v>0</v>
      </c>
      <c r="Q15" s="5" t="b">
        <f t="shared" si="5"/>
        <v>0</v>
      </c>
      <c r="R15" s="5" t="b">
        <f t="shared" si="6"/>
        <v>0</v>
      </c>
      <c r="S15" s="5" t="b">
        <f t="shared" si="7"/>
        <v>0</v>
      </c>
      <c r="T15" s="11" t="str">
        <f t="shared" si="8"/>
        <v/>
      </c>
      <c r="U15" s="12" t="str">
        <f t="shared" si="9"/>
        <v/>
      </c>
    </row>
    <row r="16" spans="1:25">
      <c r="A16" s="14"/>
      <c r="B16" s="7">
        <v>7</v>
      </c>
      <c r="C16" s="8" t="str">
        <f t="shared" si="10"/>
        <v/>
      </c>
      <c r="D16" s="22"/>
      <c r="E16" s="22"/>
      <c r="F16" s="22"/>
      <c r="G16" s="22"/>
      <c r="H16" s="22"/>
      <c r="I16" s="10">
        <f t="shared" si="1"/>
        <v>0</v>
      </c>
      <c r="J16" s="10">
        <f t="shared" si="11"/>
        <v>0</v>
      </c>
      <c r="K16" s="4" t="b">
        <f>IF(AND($C$5="Enrolled",COUNTIF('Key Dates'!$C:$C,Scheduler!C16+4)&gt;0),TRUE,IF(AND($C$6="Enrolled",COUNTIF('Key Dates'!$D:$D,Scheduler!C16+4)&gt;0),TRUE,IF(AND($C$7="Enrolled",COUNTIF('Key Dates'!$E:$E,Scheduler!C16+4)&gt;0),TRUE,FALSE)))</f>
        <v>0</v>
      </c>
      <c r="L16" s="5" t="e">
        <f>IF(COUNTIF('Key Dates'!F:F,Scheduler!C16),VLOOKUP(Scheduler!C16,'Key Dates'!F:H,3,FALSE),"")&amp;IF(COUNTIF('Key Dates'!F:F,Scheduler!C16+1),VLOOKUP(Scheduler!C16+1,'Key Dates'!F:H,3,FALSE),"")&amp;IF(COUNTIF('Key Dates'!F:F,Scheduler!C16+2),VLOOKUP(Scheduler!C16+2,'Key Dates'!F:H,3,FALSE),"")&amp;IF(COUNTIF('Key Dates'!F:F,Scheduler!C16+3),VLOOKUP(Scheduler!C16+3,'Key Dates'!F:H,3,FALSE),"")&amp;IF(COUNTIF('Key Dates'!F:F,Scheduler!C16+4),VLOOKUP(Scheduler!C16+4,'Key Dates'!F:H,3,FALSE),"")</f>
        <v>#N/A</v>
      </c>
      <c r="M16" s="5" t="b">
        <f t="shared" si="2"/>
        <v>0</v>
      </c>
      <c r="N16" s="5" t="b">
        <f t="shared" si="3"/>
        <v>0</v>
      </c>
      <c r="O16" s="4" t="b">
        <f t="shared" si="0"/>
        <v>0</v>
      </c>
      <c r="P16" s="4" t="b">
        <f t="shared" si="4"/>
        <v>0</v>
      </c>
      <c r="Q16" s="5" t="b">
        <f t="shared" si="5"/>
        <v>0</v>
      </c>
      <c r="R16" s="5" t="b">
        <f t="shared" si="6"/>
        <v>0</v>
      </c>
      <c r="S16" s="5" t="b">
        <f t="shared" si="7"/>
        <v>0</v>
      </c>
      <c r="T16" s="11" t="str">
        <f t="shared" si="8"/>
        <v/>
      </c>
      <c r="U16" s="12" t="str">
        <f t="shared" si="9"/>
        <v/>
      </c>
    </row>
    <row r="17" spans="1:21">
      <c r="A17" s="14"/>
      <c r="B17" s="7">
        <v>8</v>
      </c>
      <c r="C17" s="8" t="str">
        <f t="shared" si="10"/>
        <v/>
      </c>
      <c r="D17" s="22"/>
      <c r="E17" s="22"/>
      <c r="F17" s="22"/>
      <c r="G17" s="22"/>
      <c r="H17" s="22"/>
      <c r="I17" s="10">
        <f t="shared" si="1"/>
        <v>0</v>
      </c>
      <c r="J17" s="10">
        <f t="shared" si="11"/>
        <v>0</v>
      </c>
      <c r="K17" s="4" t="b">
        <f>IF(AND($C$5="Enrolled",COUNTIF('Key Dates'!$C:$C,Scheduler!C17+4)&gt;0),TRUE,IF(AND($C$6="Enrolled",COUNTIF('Key Dates'!$D:$D,Scheduler!C17+4)&gt;0),TRUE,IF(AND($C$7="Enrolled",COUNTIF('Key Dates'!$E:$E,Scheduler!C17+4)&gt;0),TRUE,FALSE)))</f>
        <v>0</v>
      </c>
      <c r="L17" s="5" t="e">
        <f>IF(COUNTIF('Key Dates'!F:F,Scheduler!C17),VLOOKUP(Scheduler!C17,'Key Dates'!F:H,3,FALSE),"")&amp;IF(COUNTIF('Key Dates'!F:F,Scheduler!C17+1),VLOOKUP(Scheduler!C17+1,'Key Dates'!F:H,3,FALSE),"")&amp;IF(COUNTIF('Key Dates'!F:F,Scheduler!C17+2),VLOOKUP(Scheduler!C17+2,'Key Dates'!F:H,3,FALSE),"")&amp;IF(COUNTIF('Key Dates'!F:F,Scheduler!C17+3),VLOOKUP(Scheduler!C17+3,'Key Dates'!F:H,3,FALSE),"")&amp;IF(COUNTIF('Key Dates'!F:F,Scheduler!C17+4),VLOOKUP(Scheduler!C17+4,'Key Dates'!F:H,3,FALSE),"")</f>
        <v>#N/A</v>
      </c>
      <c r="M17" s="5" t="b">
        <f t="shared" si="2"/>
        <v>0</v>
      </c>
      <c r="N17" s="5" t="b">
        <f t="shared" si="3"/>
        <v>0</v>
      </c>
      <c r="O17" s="4" t="b">
        <f t="shared" si="0"/>
        <v>0</v>
      </c>
      <c r="P17" s="4" t="b">
        <f t="shared" si="4"/>
        <v>0</v>
      </c>
      <c r="Q17" s="5" t="b">
        <f t="shared" si="5"/>
        <v>0</v>
      </c>
      <c r="R17" s="5" t="b">
        <f t="shared" si="6"/>
        <v>0</v>
      </c>
      <c r="S17" s="5" t="b">
        <f t="shared" si="7"/>
        <v>0</v>
      </c>
      <c r="T17" s="11" t="str">
        <f t="shared" si="8"/>
        <v/>
      </c>
      <c r="U17" s="12" t="str">
        <f t="shared" si="9"/>
        <v/>
      </c>
    </row>
    <row r="18" spans="1:21">
      <c r="A18" s="14"/>
      <c r="B18" s="7">
        <v>9</v>
      </c>
      <c r="C18" s="8" t="str">
        <f t="shared" si="10"/>
        <v/>
      </c>
      <c r="D18" s="22"/>
      <c r="E18" s="22"/>
      <c r="F18" s="22"/>
      <c r="G18" s="22"/>
      <c r="H18" s="22"/>
      <c r="I18" s="10">
        <f t="shared" si="1"/>
        <v>0</v>
      </c>
      <c r="J18" s="10">
        <f t="shared" si="11"/>
        <v>0</v>
      </c>
      <c r="K18" s="4" t="b">
        <f>IF(AND($C$5="Enrolled",COUNTIF('Key Dates'!$C:$C,Scheduler!C18+4)&gt;0),TRUE,IF(AND($C$6="Enrolled",COUNTIF('Key Dates'!$D:$D,Scheduler!C18+4)&gt;0),TRUE,IF(AND($C$7="Enrolled",COUNTIF('Key Dates'!$E:$E,Scheduler!C18+4)&gt;0),TRUE,FALSE)))</f>
        <v>0</v>
      </c>
      <c r="L18" s="5" t="e">
        <f>IF(COUNTIF('Key Dates'!F:F,Scheduler!C18),VLOOKUP(Scheduler!C18,'Key Dates'!F:H,3,FALSE),"")&amp;IF(COUNTIF('Key Dates'!F:F,Scheduler!C18+1),VLOOKUP(Scheduler!C18+1,'Key Dates'!F:H,3,FALSE),"")&amp;IF(COUNTIF('Key Dates'!F:F,Scheduler!C18+2),VLOOKUP(Scheduler!C18+2,'Key Dates'!F:H,3,FALSE),"")&amp;IF(COUNTIF('Key Dates'!F:F,Scheduler!C18+3),VLOOKUP(Scheduler!C18+3,'Key Dates'!F:H,3,FALSE),"")&amp;IF(COUNTIF('Key Dates'!F:F,Scheduler!C18+4),VLOOKUP(Scheduler!C18+4,'Key Dates'!F:H,3,FALSE),"")</f>
        <v>#N/A</v>
      </c>
      <c r="M18" s="5" t="b">
        <f t="shared" si="2"/>
        <v>0</v>
      </c>
      <c r="N18" s="5" t="b">
        <f t="shared" si="3"/>
        <v>0</v>
      </c>
      <c r="O18" s="4" t="b">
        <f t="shared" si="0"/>
        <v>0</v>
      </c>
      <c r="P18" s="4" t="b">
        <f t="shared" si="4"/>
        <v>0</v>
      </c>
      <c r="Q18" s="5" t="b">
        <f t="shared" si="5"/>
        <v>0</v>
      </c>
      <c r="R18" s="5" t="b">
        <f t="shared" si="6"/>
        <v>0</v>
      </c>
      <c r="S18" s="5" t="b">
        <f t="shared" si="7"/>
        <v>0</v>
      </c>
      <c r="T18" s="11" t="str">
        <f t="shared" si="8"/>
        <v/>
      </c>
      <c r="U18" s="12" t="str">
        <f t="shared" si="9"/>
        <v/>
      </c>
    </row>
    <row r="19" spans="1:21">
      <c r="A19" s="14"/>
      <c r="B19" s="7">
        <v>10</v>
      </c>
      <c r="C19" s="8" t="str">
        <f t="shared" si="10"/>
        <v/>
      </c>
      <c r="D19" s="22"/>
      <c r="E19" s="22"/>
      <c r="F19" s="22"/>
      <c r="G19" s="22"/>
      <c r="H19" s="22"/>
      <c r="I19" s="10">
        <f t="shared" si="1"/>
        <v>0</v>
      </c>
      <c r="J19" s="10">
        <f t="shared" si="11"/>
        <v>0</v>
      </c>
      <c r="K19" s="4" t="b">
        <f>IF(AND($C$5="Enrolled",COUNTIF('Key Dates'!$C:$C,Scheduler!C19+4)&gt;0),TRUE,IF(AND($C$6="Enrolled",COUNTIF('Key Dates'!$D:$D,Scheduler!C19+4)&gt;0),TRUE,IF(AND($C$7="Enrolled",COUNTIF('Key Dates'!$E:$E,Scheduler!C19+4)&gt;0),TRUE,FALSE)))</f>
        <v>0</v>
      </c>
      <c r="L19" s="5" t="e">
        <f>IF(COUNTIF('Key Dates'!F:F,Scheduler!C19),VLOOKUP(Scheduler!C19,'Key Dates'!F:H,3,FALSE),"")&amp;IF(COUNTIF('Key Dates'!F:F,Scheduler!C19+1),VLOOKUP(Scheduler!C19+1,'Key Dates'!F:H,3,FALSE),"")&amp;IF(COUNTIF('Key Dates'!F:F,Scheduler!C19+2),VLOOKUP(Scheduler!C19+2,'Key Dates'!F:H,3,FALSE),"")&amp;IF(COUNTIF('Key Dates'!F:F,Scheduler!C19+3),VLOOKUP(Scheduler!C19+3,'Key Dates'!F:H,3,FALSE),"")&amp;IF(COUNTIF('Key Dates'!F:F,Scheduler!C19+4),VLOOKUP(Scheduler!C19+4,'Key Dates'!F:H,3,FALSE),"")</f>
        <v>#N/A</v>
      </c>
      <c r="M19" s="5" t="b">
        <f t="shared" si="2"/>
        <v>0</v>
      </c>
      <c r="N19" s="5" t="b">
        <f t="shared" si="3"/>
        <v>0</v>
      </c>
      <c r="O19" s="4" t="b">
        <f t="shared" si="0"/>
        <v>0</v>
      </c>
      <c r="P19" s="4" t="b">
        <f t="shared" si="4"/>
        <v>0</v>
      </c>
      <c r="Q19" s="5" t="b">
        <f t="shared" si="5"/>
        <v>0</v>
      </c>
      <c r="R19" s="5" t="b">
        <f t="shared" si="6"/>
        <v>0</v>
      </c>
      <c r="S19" s="5" t="b">
        <f t="shared" si="7"/>
        <v>0</v>
      </c>
      <c r="T19" s="11" t="str">
        <f t="shared" si="8"/>
        <v/>
      </c>
      <c r="U19" s="12" t="str">
        <f t="shared" si="9"/>
        <v/>
      </c>
    </row>
    <row r="20" spans="1:21" ht="15" customHeight="1">
      <c r="A20" s="14"/>
      <c r="B20" s="7">
        <v>11</v>
      </c>
      <c r="C20" s="8" t="str">
        <f t="shared" si="10"/>
        <v/>
      </c>
      <c r="D20" s="22"/>
      <c r="E20" s="22"/>
      <c r="F20" s="22"/>
      <c r="G20" s="22"/>
      <c r="H20" s="22"/>
      <c r="I20" s="10">
        <f t="shared" si="1"/>
        <v>0</v>
      </c>
      <c r="J20" s="10">
        <f t="shared" si="11"/>
        <v>0</v>
      </c>
      <c r="K20" s="4" t="b">
        <f>IF(AND($C$5="Enrolled",COUNTIF('Key Dates'!$C:$C,Scheduler!C20+4)&gt;0),TRUE,IF(AND($C$6="Enrolled",COUNTIF('Key Dates'!$D:$D,Scheduler!C20+4)&gt;0),TRUE,IF(AND($C$7="Enrolled",COUNTIF('Key Dates'!$E:$E,Scheduler!C20+4)&gt;0),TRUE,FALSE)))</f>
        <v>0</v>
      </c>
      <c r="L20" s="5" t="e">
        <f>IF(COUNTIF('Key Dates'!F:F,Scheduler!C20),VLOOKUP(Scheduler!C20,'Key Dates'!F:H,3,FALSE),"")&amp;IF(COUNTIF('Key Dates'!F:F,Scheduler!C20+1),VLOOKUP(Scheduler!C20+1,'Key Dates'!F:H,3,FALSE),"")&amp;IF(COUNTIF('Key Dates'!F:F,Scheduler!C20+2),VLOOKUP(Scheduler!C20+2,'Key Dates'!F:H,3,FALSE),"")&amp;IF(COUNTIF('Key Dates'!F:F,Scheduler!C20+3),VLOOKUP(Scheduler!C20+3,'Key Dates'!F:H,3,FALSE),"")&amp;IF(COUNTIF('Key Dates'!F:F,Scheduler!C20+4),VLOOKUP(Scheduler!C20+4,'Key Dates'!F:H,3,FALSE),"")</f>
        <v>#N/A</v>
      </c>
      <c r="M20" s="5" t="b">
        <f t="shared" si="2"/>
        <v>0</v>
      </c>
      <c r="N20" s="5" t="b">
        <f t="shared" si="3"/>
        <v>0</v>
      </c>
      <c r="O20" s="4" t="b">
        <f t="shared" si="0"/>
        <v>0</v>
      </c>
      <c r="P20" s="4" t="b">
        <f t="shared" si="4"/>
        <v>0</v>
      </c>
      <c r="Q20" s="5" t="b">
        <f t="shared" si="5"/>
        <v>0</v>
      </c>
      <c r="R20" s="5" t="b">
        <f t="shared" si="6"/>
        <v>0</v>
      </c>
      <c r="S20" s="5" t="b">
        <f t="shared" si="7"/>
        <v>0</v>
      </c>
      <c r="T20" s="11" t="str">
        <f t="shared" si="8"/>
        <v/>
      </c>
      <c r="U20" s="12" t="str">
        <f t="shared" si="9"/>
        <v/>
      </c>
    </row>
    <row r="21" spans="1:21">
      <c r="A21" s="14"/>
      <c r="B21" s="7">
        <v>12</v>
      </c>
      <c r="C21" s="8" t="str">
        <f t="shared" si="10"/>
        <v/>
      </c>
      <c r="D21" s="22"/>
      <c r="E21" s="22"/>
      <c r="F21" s="22"/>
      <c r="G21" s="22"/>
      <c r="H21" s="22"/>
      <c r="I21" s="10">
        <f t="shared" si="1"/>
        <v>0</v>
      </c>
      <c r="J21" s="10">
        <f t="shared" si="11"/>
        <v>0</v>
      </c>
      <c r="K21" s="4" t="b">
        <f>IF(AND($C$5="Enrolled",COUNTIF('Key Dates'!$C:$C,Scheduler!C21+4)&gt;0),TRUE,IF(AND($C$6="Enrolled",COUNTIF('Key Dates'!$D:$D,Scheduler!C21+4)&gt;0),TRUE,IF(AND($C$7="Enrolled",COUNTIF('Key Dates'!$E:$E,Scheduler!C21+4)&gt;0),TRUE,FALSE)))</f>
        <v>0</v>
      </c>
      <c r="L21" s="5" t="e">
        <f>IF(COUNTIF('Key Dates'!F:F,Scheduler!C21),VLOOKUP(Scheduler!C21,'Key Dates'!F:H,3,FALSE),"")&amp;IF(COUNTIF('Key Dates'!F:F,Scheduler!C21+1),VLOOKUP(Scheduler!C21+1,'Key Dates'!F:H,3,FALSE),"")&amp;IF(COUNTIF('Key Dates'!F:F,Scheduler!C21+2),VLOOKUP(Scheduler!C21+2,'Key Dates'!F:H,3,FALSE),"")&amp;IF(COUNTIF('Key Dates'!F:F,Scheduler!C21+3),VLOOKUP(Scheduler!C21+3,'Key Dates'!F:H,3,FALSE),"")&amp;IF(COUNTIF('Key Dates'!F:F,Scheduler!C21+4),VLOOKUP(Scheduler!C21+4,'Key Dates'!F:H,3,FALSE),"")</f>
        <v>#N/A</v>
      </c>
      <c r="M21" s="5" t="b">
        <f t="shared" si="2"/>
        <v>0</v>
      </c>
      <c r="N21" s="5" t="b">
        <f t="shared" si="3"/>
        <v>0</v>
      </c>
      <c r="O21" s="4" t="b">
        <f t="shared" si="0"/>
        <v>0</v>
      </c>
      <c r="P21" s="4" t="b">
        <f t="shared" si="4"/>
        <v>0</v>
      </c>
      <c r="Q21" s="5" t="b">
        <f t="shared" si="5"/>
        <v>0</v>
      </c>
      <c r="R21" s="5" t="b">
        <f t="shared" si="6"/>
        <v>0</v>
      </c>
      <c r="S21" s="5" t="b">
        <f t="shared" si="7"/>
        <v>0</v>
      </c>
      <c r="T21" s="11" t="str">
        <f t="shared" si="8"/>
        <v/>
      </c>
      <c r="U21" s="12" t="str">
        <f t="shared" si="9"/>
        <v/>
      </c>
    </row>
    <row r="22" spans="1:21">
      <c r="A22" s="14"/>
      <c r="B22" s="7">
        <v>13</v>
      </c>
      <c r="C22" s="8" t="str">
        <f t="shared" si="10"/>
        <v/>
      </c>
      <c r="D22" s="22"/>
      <c r="E22" s="22"/>
      <c r="F22" s="22"/>
      <c r="G22" s="22"/>
      <c r="H22" s="22"/>
      <c r="I22" s="10">
        <f t="shared" si="1"/>
        <v>0</v>
      </c>
      <c r="J22" s="10">
        <f t="shared" si="11"/>
        <v>0</v>
      </c>
      <c r="K22" s="4" t="b">
        <f>IF(AND($C$5="Enrolled",COUNTIF('Key Dates'!$C:$C,Scheduler!C22+4)&gt;0),TRUE,IF(AND($C$6="Enrolled",COUNTIF('Key Dates'!$D:$D,Scheduler!C22+4)&gt;0),TRUE,IF(AND($C$7="Enrolled",COUNTIF('Key Dates'!$E:$E,Scheduler!C22+4)&gt;0),TRUE,FALSE)))</f>
        <v>0</v>
      </c>
      <c r="L22" s="5" t="e">
        <f>IF(COUNTIF('Key Dates'!F:F,Scheduler!C22),VLOOKUP(Scheduler!C22,'Key Dates'!F:H,3,FALSE),"")&amp;IF(COUNTIF('Key Dates'!F:F,Scheduler!C22+1),VLOOKUP(Scheduler!C22+1,'Key Dates'!F:H,3,FALSE),"")&amp;IF(COUNTIF('Key Dates'!F:F,Scheduler!C22+2),VLOOKUP(Scheduler!C22+2,'Key Dates'!F:H,3,FALSE),"")&amp;IF(COUNTIF('Key Dates'!F:F,Scheduler!C22+3),VLOOKUP(Scheduler!C22+3,'Key Dates'!F:H,3,FALSE),"")&amp;IF(COUNTIF('Key Dates'!F:F,Scheduler!C22+4),VLOOKUP(Scheduler!C22+4,'Key Dates'!F:H,3,FALSE),"")</f>
        <v>#N/A</v>
      </c>
      <c r="M22" s="5" t="b">
        <f t="shared" si="2"/>
        <v>0</v>
      </c>
      <c r="N22" s="5" t="b">
        <f t="shared" si="3"/>
        <v>0</v>
      </c>
      <c r="O22" s="4" t="b">
        <f t="shared" si="0"/>
        <v>0</v>
      </c>
      <c r="P22" s="4" t="b">
        <f t="shared" si="4"/>
        <v>0</v>
      </c>
      <c r="Q22" s="5" t="b">
        <f t="shared" si="5"/>
        <v>0</v>
      </c>
      <c r="R22" s="5" t="b">
        <f t="shared" si="6"/>
        <v>0</v>
      </c>
      <c r="S22" s="5" t="b">
        <f t="shared" si="7"/>
        <v>0</v>
      </c>
      <c r="T22" s="11" t="str">
        <f t="shared" si="8"/>
        <v/>
      </c>
      <c r="U22" s="12" t="str">
        <f t="shared" si="9"/>
        <v/>
      </c>
    </row>
    <row r="23" spans="1:21">
      <c r="A23" s="14"/>
      <c r="B23" s="7">
        <v>14</v>
      </c>
      <c r="C23" s="8" t="str">
        <f t="shared" si="10"/>
        <v/>
      </c>
      <c r="D23" s="22"/>
      <c r="E23" s="22"/>
      <c r="F23" s="22"/>
      <c r="G23" s="22"/>
      <c r="H23" s="22"/>
      <c r="I23" s="10">
        <f t="shared" si="1"/>
        <v>0</v>
      </c>
      <c r="J23" s="10">
        <f t="shared" si="11"/>
        <v>0</v>
      </c>
      <c r="K23" s="4" t="b">
        <f>IF(AND($C$5="Enrolled",COUNTIF('Key Dates'!$C:$C,Scheduler!C23+4)&gt;0),TRUE,IF(AND($C$6="Enrolled",COUNTIF('Key Dates'!$D:$D,Scheduler!C23+4)&gt;0),TRUE,IF(AND($C$7="Enrolled",COUNTIF('Key Dates'!$E:$E,Scheduler!C23+4)&gt;0),TRUE,FALSE)))</f>
        <v>0</v>
      </c>
      <c r="L23" s="5" t="e">
        <f>IF(COUNTIF('Key Dates'!F:F,Scheduler!C23),VLOOKUP(Scheduler!C23,'Key Dates'!F:H,3,FALSE),"")&amp;IF(COUNTIF('Key Dates'!F:F,Scheduler!C23+1),VLOOKUP(Scheduler!C23+1,'Key Dates'!F:H,3,FALSE),"")&amp;IF(COUNTIF('Key Dates'!F:F,Scheduler!C23+2),VLOOKUP(Scheduler!C23+2,'Key Dates'!F:H,3,FALSE),"")&amp;IF(COUNTIF('Key Dates'!F:F,Scheduler!C23+3),VLOOKUP(Scheduler!C23+3,'Key Dates'!F:H,3,FALSE),"")&amp;IF(COUNTIF('Key Dates'!F:F,Scheduler!C23+4),VLOOKUP(Scheduler!C23+4,'Key Dates'!F:H,3,FALSE),"")</f>
        <v>#N/A</v>
      </c>
      <c r="M23" s="5" t="b">
        <f t="shared" si="2"/>
        <v>0</v>
      </c>
      <c r="N23" s="5" t="b">
        <f t="shared" si="3"/>
        <v>0</v>
      </c>
      <c r="O23" s="4" t="b">
        <f t="shared" si="0"/>
        <v>0</v>
      </c>
      <c r="P23" s="4" t="b">
        <f t="shared" si="4"/>
        <v>0</v>
      </c>
      <c r="Q23" s="5" t="b">
        <f t="shared" si="5"/>
        <v>0</v>
      </c>
      <c r="R23" s="5" t="b">
        <f t="shared" si="6"/>
        <v>0</v>
      </c>
      <c r="S23" s="5" t="b">
        <f t="shared" si="7"/>
        <v>0</v>
      </c>
      <c r="T23" s="11" t="str">
        <f t="shared" si="8"/>
        <v/>
      </c>
      <c r="U23" s="12" t="str">
        <f t="shared" si="9"/>
        <v/>
      </c>
    </row>
    <row r="24" spans="1:21">
      <c r="A24" s="14"/>
      <c r="B24" s="7">
        <v>15</v>
      </c>
      <c r="C24" s="8" t="str">
        <f t="shared" si="10"/>
        <v/>
      </c>
      <c r="D24" s="22"/>
      <c r="E24" s="22"/>
      <c r="F24" s="22"/>
      <c r="G24" s="22"/>
      <c r="H24" s="22"/>
      <c r="I24" s="10">
        <f t="shared" si="1"/>
        <v>0</v>
      </c>
      <c r="J24" s="10">
        <f t="shared" si="11"/>
        <v>0</v>
      </c>
      <c r="K24" s="4" t="b">
        <f>IF(AND($C$5="Enrolled",COUNTIF('Key Dates'!$C:$C,Scheduler!C24+4)&gt;0),TRUE,IF(AND($C$6="Enrolled",COUNTIF('Key Dates'!$D:$D,Scheduler!C24+4)&gt;0),TRUE,IF(AND($C$7="Enrolled",COUNTIF('Key Dates'!$E:$E,Scheduler!C24+4)&gt;0),TRUE,FALSE)))</f>
        <v>0</v>
      </c>
      <c r="L24" s="5" t="e">
        <f>IF(COUNTIF('Key Dates'!F:F,Scheduler!C24),VLOOKUP(Scheduler!C24,'Key Dates'!F:H,3,FALSE),"")&amp;IF(COUNTIF('Key Dates'!F:F,Scheduler!C24+1),VLOOKUP(Scheduler!C24+1,'Key Dates'!F:H,3,FALSE),"")&amp;IF(COUNTIF('Key Dates'!F:F,Scheduler!C24+2),VLOOKUP(Scheduler!C24+2,'Key Dates'!F:H,3,FALSE),"")&amp;IF(COUNTIF('Key Dates'!F:F,Scheduler!C24+3),VLOOKUP(Scheduler!C24+3,'Key Dates'!F:H,3,FALSE),"")&amp;IF(COUNTIF('Key Dates'!F:F,Scheduler!C24+4),VLOOKUP(Scheduler!C24+4,'Key Dates'!F:H,3,FALSE),"")</f>
        <v>#N/A</v>
      </c>
      <c r="M24" s="5" t="b">
        <f t="shared" si="2"/>
        <v>0</v>
      </c>
      <c r="N24" s="5" t="b">
        <f t="shared" si="3"/>
        <v>0</v>
      </c>
      <c r="O24" s="4" t="b">
        <f t="shared" si="0"/>
        <v>0</v>
      </c>
      <c r="P24" s="4" t="b">
        <f t="shared" si="4"/>
        <v>0</v>
      </c>
      <c r="Q24" s="5" t="b">
        <f t="shared" si="5"/>
        <v>0</v>
      </c>
      <c r="R24" s="5" t="b">
        <f t="shared" si="6"/>
        <v>0</v>
      </c>
      <c r="S24" s="5" t="b">
        <f t="shared" si="7"/>
        <v>0</v>
      </c>
      <c r="T24" s="11" t="str">
        <f t="shared" si="8"/>
        <v/>
      </c>
      <c r="U24" s="12" t="str">
        <f t="shared" si="9"/>
        <v/>
      </c>
    </row>
    <row r="25" spans="1:21">
      <c r="A25" s="14"/>
      <c r="B25" s="7">
        <v>16</v>
      </c>
      <c r="C25" s="8" t="str">
        <f t="shared" si="10"/>
        <v/>
      </c>
      <c r="D25" s="22"/>
      <c r="E25" s="22"/>
      <c r="F25" s="22"/>
      <c r="G25" s="22"/>
      <c r="H25" s="22"/>
      <c r="I25" s="10">
        <f t="shared" si="1"/>
        <v>0</v>
      </c>
      <c r="J25" s="10">
        <f t="shared" si="11"/>
        <v>0</v>
      </c>
      <c r="K25" s="4" t="b">
        <f>IF(AND($C$5="Enrolled",COUNTIF('Key Dates'!$C:$C,Scheduler!C25+4)&gt;0),TRUE,IF(AND($C$6="Enrolled",COUNTIF('Key Dates'!$D:$D,Scheduler!C25+4)&gt;0),TRUE,IF(AND($C$7="Enrolled",COUNTIF('Key Dates'!$E:$E,Scheduler!C25+4)&gt;0),TRUE,FALSE)))</f>
        <v>0</v>
      </c>
      <c r="L25" s="5" t="e">
        <f>IF(COUNTIF('Key Dates'!F:F,Scheduler!C25),VLOOKUP(Scheduler!C25,'Key Dates'!F:H,3,FALSE),"")&amp;IF(COUNTIF('Key Dates'!F:F,Scheduler!C25+1),VLOOKUP(Scheduler!C25+1,'Key Dates'!F:H,3,FALSE),"")&amp;IF(COUNTIF('Key Dates'!F:F,Scheduler!C25+2),VLOOKUP(Scheduler!C25+2,'Key Dates'!F:H,3,FALSE),"")&amp;IF(COUNTIF('Key Dates'!F:F,Scheduler!C25+3),VLOOKUP(Scheduler!C25+3,'Key Dates'!F:H,3,FALSE),"")&amp;IF(COUNTIF('Key Dates'!F:F,Scheduler!C25+4),VLOOKUP(Scheduler!C25+4,'Key Dates'!F:H,3,FALSE),"")</f>
        <v>#N/A</v>
      </c>
      <c r="M25" s="5" t="b">
        <f t="shared" si="2"/>
        <v>0</v>
      </c>
      <c r="N25" s="5" t="b">
        <f t="shared" si="3"/>
        <v>0</v>
      </c>
      <c r="O25" s="4" t="b">
        <f t="shared" si="0"/>
        <v>0</v>
      </c>
      <c r="P25" s="4" t="b">
        <f t="shared" si="4"/>
        <v>0</v>
      </c>
      <c r="Q25" s="5" t="b">
        <f t="shared" si="5"/>
        <v>0</v>
      </c>
      <c r="R25" s="5" t="b">
        <f t="shared" si="6"/>
        <v>0</v>
      </c>
      <c r="S25" s="5" t="b">
        <f t="shared" si="7"/>
        <v>0</v>
      </c>
      <c r="T25" s="11" t="str">
        <f t="shared" si="8"/>
        <v/>
      </c>
      <c r="U25" s="12" t="str">
        <f t="shared" si="9"/>
        <v/>
      </c>
    </row>
    <row r="26" spans="1:21">
      <c r="A26" s="14"/>
      <c r="B26" s="7">
        <v>17</v>
      </c>
      <c r="C26" s="8" t="str">
        <f t="shared" si="10"/>
        <v/>
      </c>
      <c r="D26" s="22"/>
      <c r="E26" s="22"/>
      <c r="F26" s="22"/>
      <c r="G26" s="22"/>
      <c r="H26" s="22"/>
      <c r="I26" s="10">
        <f t="shared" si="1"/>
        <v>0</v>
      </c>
      <c r="J26" s="10">
        <f t="shared" si="11"/>
        <v>0</v>
      </c>
      <c r="K26" s="4" t="b">
        <f>IF(AND($C$5="Enrolled",COUNTIF('Key Dates'!$C:$C,Scheduler!C26+4)&gt;0),TRUE,IF(AND($C$6="Enrolled",COUNTIF('Key Dates'!$D:$D,Scheduler!C26+4)&gt;0),TRUE,IF(AND($C$7="Enrolled",COUNTIF('Key Dates'!$E:$E,Scheduler!C26+4)&gt;0),TRUE,FALSE)))</f>
        <v>0</v>
      </c>
      <c r="L26" s="5" t="e">
        <f>IF(COUNTIF('Key Dates'!F:F,Scheduler!C26),VLOOKUP(Scheduler!C26,'Key Dates'!F:H,3,FALSE),"")&amp;IF(COUNTIF('Key Dates'!F:F,Scheduler!C26+1),VLOOKUP(Scheduler!C26+1,'Key Dates'!F:H,3,FALSE),"")&amp;IF(COUNTIF('Key Dates'!F:F,Scheduler!C26+2),VLOOKUP(Scheduler!C26+2,'Key Dates'!F:H,3,FALSE),"")&amp;IF(COUNTIF('Key Dates'!F:F,Scheduler!C26+3),VLOOKUP(Scheduler!C26+3,'Key Dates'!F:H,3,FALSE),"")&amp;IF(COUNTIF('Key Dates'!F:F,Scheduler!C26+4),VLOOKUP(Scheduler!C26+4,'Key Dates'!F:H,3,FALSE),"")</f>
        <v>#N/A</v>
      </c>
      <c r="M26" s="5" t="b">
        <f t="shared" si="2"/>
        <v>0</v>
      </c>
      <c r="N26" s="5" t="b">
        <f t="shared" si="3"/>
        <v>0</v>
      </c>
      <c r="O26" s="4" t="b">
        <f t="shared" si="0"/>
        <v>0</v>
      </c>
      <c r="P26" s="4" t="b">
        <f t="shared" si="4"/>
        <v>0</v>
      </c>
      <c r="Q26" s="5" t="b">
        <f t="shared" si="5"/>
        <v>0</v>
      </c>
      <c r="R26" s="5" t="b">
        <f t="shared" si="6"/>
        <v>0</v>
      </c>
      <c r="S26" s="5" t="b">
        <f t="shared" si="7"/>
        <v>0</v>
      </c>
      <c r="T26" s="11" t="str">
        <f t="shared" si="8"/>
        <v/>
      </c>
      <c r="U26" s="12" t="str">
        <f t="shared" si="9"/>
        <v/>
      </c>
    </row>
    <row r="27" spans="1:21">
      <c r="A27" s="14"/>
      <c r="B27" s="7">
        <v>18</v>
      </c>
      <c r="C27" s="8" t="str">
        <f t="shared" si="10"/>
        <v/>
      </c>
      <c r="D27" s="22"/>
      <c r="E27" s="22"/>
      <c r="F27" s="22"/>
      <c r="G27" s="22"/>
      <c r="H27" s="22"/>
      <c r="I27" s="10">
        <f t="shared" si="1"/>
        <v>0</v>
      </c>
      <c r="J27" s="10">
        <f t="shared" si="11"/>
        <v>0</v>
      </c>
      <c r="K27" s="4" t="b">
        <f>IF(AND($C$5="Enrolled",COUNTIF('Key Dates'!$C:$C,Scheduler!C27+4)&gt;0),TRUE,IF(AND($C$6="Enrolled",COUNTIF('Key Dates'!$D:$D,Scheduler!C27+4)&gt;0),TRUE,IF(AND($C$7="Enrolled",COUNTIF('Key Dates'!$E:$E,Scheduler!C27+4)&gt;0),TRUE,FALSE)))</f>
        <v>0</v>
      </c>
      <c r="L27" s="5" t="e">
        <f>IF(COUNTIF('Key Dates'!F:F,Scheduler!C27),VLOOKUP(Scheduler!C27,'Key Dates'!F:H,3,FALSE),"")&amp;IF(COUNTIF('Key Dates'!F:F,Scheduler!C27+1),VLOOKUP(Scheduler!C27+1,'Key Dates'!F:H,3,FALSE),"")&amp;IF(COUNTIF('Key Dates'!F:F,Scheduler!C27+2),VLOOKUP(Scheduler!C27+2,'Key Dates'!F:H,3,FALSE),"")&amp;IF(COUNTIF('Key Dates'!F:F,Scheduler!C27+3),VLOOKUP(Scheduler!C27+3,'Key Dates'!F:H,3,FALSE),"")&amp;IF(COUNTIF('Key Dates'!F:F,Scheduler!C27+4),VLOOKUP(Scheduler!C27+4,'Key Dates'!F:H,3,FALSE),"")</f>
        <v>#N/A</v>
      </c>
      <c r="M27" s="5" t="b">
        <f t="shared" si="2"/>
        <v>0</v>
      </c>
      <c r="N27" s="5" t="b">
        <f t="shared" si="3"/>
        <v>0</v>
      </c>
      <c r="O27" s="4" t="b">
        <f t="shared" si="0"/>
        <v>0</v>
      </c>
      <c r="P27" s="4" t="b">
        <f t="shared" si="4"/>
        <v>0</v>
      </c>
      <c r="Q27" s="5" t="b">
        <f t="shared" si="5"/>
        <v>0</v>
      </c>
      <c r="R27" s="5" t="b">
        <f t="shared" si="6"/>
        <v>0</v>
      </c>
      <c r="S27" s="5" t="b">
        <f t="shared" si="7"/>
        <v>0</v>
      </c>
      <c r="T27" s="11" t="str">
        <f t="shared" si="8"/>
        <v/>
      </c>
      <c r="U27" s="12" t="str">
        <f t="shared" si="9"/>
        <v/>
      </c>
    </row>
    <row r="28" spans="1:21">
      <c r="A28" s="14"/>
      <c r="B28" s="7">
        <v>19</v>
      </c>
      <c r="C28" s="8" t="str">
        <f t="shared" si="10"/>
        <v/>
      </c>
      <c r="D28" s="22"/>
      <c r="E28" s="22"/>
      <c r="F28" s="22"/>
      <c r="G28" s="22"/>
      <c r="H28" s="22"/>
      <c r="I28" s="10">
        <f t="shared" si="1"/>
        <v>0</v>
      </c>
      <c r="J28" s="10">
        <f t="shared" si="11"/>
        <v>0</v>
      </c>
      <c r="K28" s="4" t="b">
        <f>IF(AND($C$5="Enrolled",COUNTIF('Key Dates'!$C:$C,Scheduler!C28+4)&gt;0),TRUE,IF(AND($C$6="Enrolled",COUNTIF('Key Dates'!$D:$D,Scheduler!C28+4)&gt;0),TRUE,IF(AND($C$7="Enrolled",COUNTIF('Key Dates'!$E:$E,Scheduler!C28+4)&gt;0),TRUE,FALSE)))</f>
        <v>0</v>
      </c>
      <c r="L28" s="5" t="e">
        <f>IF(COUNTIF('Key Dates'!F:F,Scheduler!C28),VLOOKUP(Scheduler!C28,'Key Dates'!F:H,3,FALSE),"")&amp;IF(COUNTIF('Key Dates'!F:F,Scheduler!C28+1),VLOOKUP(Scheduler!C28+1,'Key Dates'!F:H,3,FALSE),"")&amp;IF(COUNTIF('Key Dates'!F:F,Scheduler!C28+2),VLOOKUP(Scheduler!C28+2,'Key Dates'!F:H,3,FALSE),"")&amp;IF(COUNTIF('Key Dates'!F:F,Scheduler!C28+3),VLOOKUP(Scheduler!C28+3,'Key Dates'!F:H,3,FALSE),"")&amp;IF(COUNTIF('Key Dates'!F:F,Scheduler!C28+4),VLOOKUP(Scheduler!C28+4,'Key Dates'!F:H,3,FALSE),"")</f>
        <v>#N/A</v>
      </c>
      <c r="M28" s="5" t="b">
        <f t="shared" si="2"/>
        <v>0</v>
      </c>
      <c r="N28" s="5" t="b">
        <f t="shared" si="3"/>
        <v>0</v>
      </c>
      <c r="O28" s="4" t="b">
        <f t="shared" si="0"/>
        <v>0</v>
      </c>
      <c r="P28" s="4" t="b">
        <f t="shared" si="4"/>
        <v>0</v>
      </c>
      <c r="Q28" s="5" t="b">
        <f t="shared" si="5"/>
        <v>0</v>
      </c>
      <c r="R28" s="5" t="b">
        <f t="shared" si="6"/>
        <v>0</v>
      </c>
      <c r="S28" s="5" t="b">
        <f t="shared" si="7"/>
        <v>0</v>
      </c>
      <c r="T28" s="11" t="str">
        <f t="shared" si="8"/>
        <v/>
      </c>
      <c r="U28" s="12" t="str">
        <f t="shared" si="9"/>
        <v/>
      </c>
    </row>
    <row r="29" spans="1:21">
      <c r="A29" s="14"/>
      <c r="B29" s="7">
        <v>20</v>
      </c>
      <c r="C29" s="8" t="str">
        <f t="shared" si="10"/>
        <v/>
      </c>
      <c r="D29" s="22"/>
      <c r="E29" s="22"/>
      <c r="F29" s="22"/>
      <c r="G29" s="22"/>
      <c r="H29" s="22"/>
      <c r="I29" s="10">
        <f t="shared" si="1"/>
        <v>0</v>
      </c>
      <c r="J29" s="10">
        <f t="shared" si="11"/>
        <v>0</v>
      </c>
      <c r="K29" s="4" t="b">
        <f>IF(AND($C$5="Enrolled",COUNTIF('Key Dates'!$C:$C,Scheduler!C29+4)&gt;0),TRUE,IF(AND($C$6="Enrolled",COUNTIF('Key Dates'!$D:$D,Scheduler!C29+4)&gt;0),TRUE,IF(AND($C$7="Enrolled",COUNTIF('Key Dates'!$E:$E,Scheduler!C29+4)&gt;0),TRUE,FALSE)))</f>
        <v>0</v>
      </c>
      <c r="L29" s="5" t="e">
        <f>IF(COUNTIF('Key Dates'!F:F,Scheduler!C29),VLOOKUP(Scheduler!C29,'Key Dates'!F:H,3,FALSE),"")&amp;IF(COUNTIF('Key Dates'!F:F,Scheduler!C29+1),VLOOKUP(Scheduler!C29+1,'Key Dates'!F:H,3,FALSE),"")&amp;IF(COUNTIF('Key Dates'!F:F,Scheduler!C29+2),VLOOKUP(Scheduler!C29+2,'Key Dates'!F:H,3,FALSE),"")&amp;IF(COUNTIF('Key Dates'!F:F,Scheduler!C29+3),VLOOKUP(Scheduler!C29+3,'Key Dates'!F:H,3,FALSE),"")&amp;IF(COUNTIF('Key Dates'!F:F,Scheduler!C29+4),VLOOKUP(Scheduler!C29+4,'Key Dates'!F:H,3,FALSE),"")</f>
        <v>#N/A</v>
      </c>
      <c r="M29" s="5" t="b">
        <f t="shared" si="2"/>
        <v>0</v>
      </c>
      <c r="N29" s="5" t="b">
        <f t="shared" si="3"/>
        <v>0</v>
      </c>
      <c r="O29" s="4" t="b">
        <f t="shared" si="0"/>
        <v>0</v>
      </c>
      <c r="P29" s="4" t="b">
        <f t="shared" si="4"/>
        <v>0</v>
      </c>
      <c r="Q29" s="5" t="b">
        <f t="shared" si="5"/>
        <v>0</v>
      </c>
      <c r="R29" s="5" t="b">
        <f t="shared" si="6"/>
        <v>0</v>
      </c>
      <c r="S29" s="5" t="b">
        <f t="shared" si="7"/>
        <v>0</v>
      </c>
      <c r="T29" s="11" t="str">
        <f t="shared" si="8"/>
        <v/>
      </c>
      <c r="U29" s="12" t="str">
        <f t="shared" si="9"/>
        <v/>
      </c>
    </row>
    <row r="30" spans="1:21">
      <c r="A30" s="14"/>
      <c r="B30" s="7">
        <v>21</v>
      </c>
      <c r="C30" s="8" t="str">
        <f t="shared" si="10"/>
        <v/>
      </c>
      <c r="D30" s="22"/>
      <c r="E30" s="22"/>
      <c r="F30" s="22"/>
      <c r="G30" s="22"/>
      <c r="H30" s="22"/>
      <c r="I30" s="10">
        <f t="shared" si="1"/>
        <v>0</v>
      </c>
      <c r="J30" s="10">
        <f t="shared" si="11"/>
        <v>0</v>
      </c>
      <c r="K30" s="4" t="b">
        <f>IF(AND($C$5="Enrolled",COUNTIF('Key Dates'!$C:$C,Scheduler!C30+4)&gt;0),TRUE,IF(AND($C$6="Enrolled",COUNTIF('Key Dates'!$D:$D,Scheduler!C30+4)&gt;0),TRUE,IF(AND($C$7="Enrolled",COUNTIF('Key Dates'!$E:$E,Scheduler!C30+4)&gt;0),TRUE,FALSE)))</f>
        <v>0</v>
      </c>
      <c r="L30" s="5" t="e">
        <f>IF(COUNTIF('Key Dates'!F:F,Scheduler!C30),VLOOKUP(Scheduler!C30,'Key Dates'!F:H,3,FALSE),"")&amp;IF(COUNTIF('Key Dates'!F:F,Scheduler!C30+1),VLOOKUP(Scheduler!C30+1,'Key Dates'!F:H,3,FALSE),"")&amp;IF(COUNTIF('Key Dates'!F:F,Scheduler!C30+2),VLOOKUP(Scheduler!C30+2,'Key Dates'!F:H,3,FALSE),"")&amp;IF(COUNTIF('Key Dates'!F:F,Scheduler!C30+3),VLOOKUP(Scheduler!C30+3,'Key Dates'!F:H,3,FALSE),"")&amp;IF(COUNTIF('Key Dates'!F:F,Scheduler!C30+4),VLOOKUP(Scheduler!C30+4,'Key Dates'!F:H,3,FALSE),"")</f>
        <v>#N/A</v>
      </c>
      <c r="M30" s="5" t="b">
        <f t="shared" si="2"/>
        <v>0</v>
      </c>
      <c r="N30" s="5" t="b">
        <f t="shared" si="3"/>
        <v>0</v>
      </c>
      <c r="O30" s="4" t="b">
        <f t="shared" si="0"/>
        <v>0</v>
      </c>
      <c r="P30" s="4" t="b">
        <f t="shared" si="4"/>
        <v>0</v>
      </c>
      <c r="Q30" s="5" t="b">
        <f t="shared" si="5"/>
        <v>0</v>
      </c>
      <c r="R30" s="5" t="b">
        <f t="shared" si="6"/>
        <v>0</v>
      </c>
      <c r="S30" s="5" t="b">
        <f t="shared" si="7"/>
        <v>0</v>
      </c>
      <c r="T30" s="11" t="str">
        <f t="shared" si="8"/>
        <v/>
      </c>
      <c r="U30" s="12" t="str">
        <f t="shared" si="9"/>
        <v/>
      </c>
    </row>
    <row r="31" spans="1:21">
      <c r="A31" s="14"/>
      <c r="B31" s="7">
        <v>22</v>
      </c>
      <c r="C31" s="8" t="str">
        <f t="shared" si="10"/>
        <v/>
      </c>
      <c r="D31" s="22"/>
      <c r="E31" s="22"/>
      <c r="F31" s="22"/>
      <c r="G31" s="22"/>
      <c r="H31" s="22"/>
      <c r="I31" s="10">
        <f t="shared" si="1"/>
        <v>0</v>
      </c>
      <c r="J31" s="10">
        <f t="shared" si="11"/>
        <v>0</v>
      </c>
      <c r="K31" s="4" t="b">
        <f>IF(AND($C$5="Enrolled",COUNTIF('Key Dates'!$C:$C,Scheduler!C31+4)&gt;0),TRUE,IF(AND($C$6="Enrolled",COUNTIF('Key Dates'!$D:$D,Scheduler!C31+4)&gt;0),TRUE,IF(AND($C$7="Enrolled",COUNTIF('Key Dates'!$E:$E,Scheduler!C31+4)&gt;0),TRUE,FALSE)))</f>
        <v>0</v>
      </c>
      <c r="L31" s="5" t="e">
        <f>IF(COUNTIF('Key Dates'!F:F,Scheduler!C31),VLOOKUP(Scheduler!C31,'Key Dates'!F:H,3,FALSE),"")&amp;IF(COUNTIF('Key Dates'!F:F,Scheduler!C31+1),VLOOKUP(Scheduler!C31+1,'Key Dates'!F:H,3,FALSE),"")&amp;IF(COUNTIF('Key Dates'!F:F,Scheduler!C31+2),VLOOKUP(Scheduler!C31+2,'Key Dates'!F:H,3,FALSE),"")&amp;IF(COUNTIF('Key Dates'!F:F,Scheduler!C31+3),VLOOKUP(Scheduler!C31+3,'Key Dates'!F:H,3,FALSE),"")&amp;IF(COUNTIF('Key Dates'!F:F,Scheduler!C31+4),VLOOKUP(Scheduler!C31+4,'Key Dates'!F:H,3,FALSE),"")</f>
        <v>#N/A</v>
      </c>
      <c r="M31" s="5" t="b">
        <f t="shared" si="2"/>
        <v>0</v>
      </c>
      <c r="N31" s="5" t="b">
        <f t="shared" si="3"/>
        <v>0</v>
      </c>
      <c r="O31" s="4" t="b">
        <f t="shared" si="0"/>
        <v>0</v>
      </c>
      <c r="P31" s="4" t="b">
        <f t="shared" si="4"/>
        <v>0</v>
      </c>
      <c r="Q31" s="5" t="b">
        <f t="shared" si="5"/>
        <v>0</v>
      </c>
      <c r="R31" s="5" t="b">
        <f t="shared" si="6"/>
        <v>0</v>
      </c>
      <c r="S31" s="5" t="b">
        <f t="shared" si="7"/>
        <v>0</v>
      </c>
      <c r="T31" s="11" t="str">
        <f t="shared" si="8"/>
        <v/>
      </c>
      <c r="U31" s="12" t="str">
        <f t="shared" si="9"/>
        <v/>
      </c>
    </row>
    <row r="32" spans="1:21">
      <c r="A32" s="14"/>
      <c r="B32" s="7">
        <v>23</v>
      </c>
      <c r="C32" s="8" t="str">
        <f t="shared" si="10"/>
        <v/>
      </c>
      <c r="D32" s="22"/>
      <c r="E32" s="22"/>
      <c r="F32" s="22"/>
      <c r="G32" s="22"/>
      <c r="H32" s="22"/>
      <c r="I32" s="10">
        <f t="shared" si="1"/>
        <v>0</v>
      </c>
      <c r="J32" s="10">
        <f t="shared" si="11"/>
        <v>0</v>
      </c>
      <c r="K32" s="4" t="b">
        <f>IF(AND($C$5="Enrolled",COUNTIF('Key Dates'!$C:$C,Scheduler!C32+4)&gt;0),TRUE,IF(AND($C$6="Enrolled",COUNTIF('Key Dates'!$D:$D,Scheduler!C32+4)&gt;0),TRUE,IF(AND($C$7="Enrolled",COUNTIF('Key Dates'!$E:$E,Scheduler!C32+4)&gt;0),TRUE,FALSE)))</f>
        <v>0</v>
      </c>
      <c r="L32" s="5" t="e">
        <f>IF(COUNTIF('Key Dates'!F:F,Scheduler!C32),VLOOKUP(Scheduler!C32,'Key Dates'!F:H,3,FALSE),"")&amp;IF(COUNTIF('Key Dates'!F:F,Scheduler!C32+1),VLOOKUP(Scheduler!C32+1,'Key Dates'!F:H,3,FALSE),"")&amp;IF(COUNTIF('Key Dates'!F:F,Scheduler!C32+2),VLOOKUP(Scheduler!C32+2,'Key Dates'!F:H,3,FALSE),"")&amp;IF(COUNTIF('Key Dates'!F:F,Scheduler!C32+3),VLOOKUP(Scheduler!C32+3,'Key Dates'!F:H,3,FALSE),"")&amp;IF(COUNTIF('Key Dates'!F:F,Scheduler!C32+4),VLOOKUP(Scheduler!C32+4,'Key Dates'!F:H,3,FALSE),"")</f>
        <v>#N/A</v>
      </c>
      <c r="M32" s="5" t="b">
        <f t="shared" si="2"/>
        <v>0</v>
      </c>
      <c r="N32" s="5" t="b">
        <f t="shared" si="3"/>
        <v>0</v>
      </c>
      <c r="O32" s="4" t="b">
        <f t="shared" si="0"/>
        <v>0</v>
      </c>
      <c r="P32" s="4" t="b">
        <f t="shared" si="4"/>
        <v>0</v>
      </c>
      <c r="Q32" s="5" t="b">
        <f t="shared" si="5"/>
        <v>0</v>
      </c>
      <c r="R32" s="5" t="b">
        <f t="shared" si="6"/>
        <v>0</v>
      </c>
      <c r="S32" s="5" t="b">
        <f t="shared" si="7"/>
        <v>0</v>
      </c>
      <c r="T32" s="11" t="str">
        <f t="shared" si="8"/>
        <v/>
      </c>
      <c r="U32" s="12" t="str">
        <f t="shared" si="9"/>
        <v/>
      </c>
    </row>
    <row r="33" spans="1:21">
      <c r="A33" s="14"/>
      <c r="B33" s="7">
        <v>24</v>
      </c>
      <c r="C33" s="8" t="str">
        <f t="shared" si="10"/>
        <v/>
      </c>
      <c r="D33" s="22"/>
      <c r="E33" s="22"/>
      <c r="F33" s="22"/>
      <c r="G33" s="22"/>
      <c r="H33" s="22"/>
      <c r="I33" s="10">
        <f t="shared" si="1"/>
        <v>0</v>
      </c>
      <c r="J33" s="10">
        <f t="shared" si="11"/>
        <v>0</v>
      </c>
      <c r="K33" s="4" t="b">
        <f>IF(AND($C$5="Enrolled",COUNTIF('Key Dates'!$C:$C,Scheduler!C33+4)&gt;0),TRUE,IF(AND($C$6="Enrolled",COUNTIF('Key Dates'!$D:$D,Scheduler!C33+4)&gt;0),TRUE,IF(AND($C$7="Enrolled",COUNTIF('Key Dates'!$E:$E,Scheduler!C33+4)&gt;0),TRUE,FALSE)))</f>
        <v>0</v>
      </c>
      <c r="L33" s="5" t="e">
        <f>IF(COUNTIF('Key Dates'!F:F,Scheduler!C33),VLOOKUP(Scheduler!C33,'Key Dates'!F:H,3,FALSE),"")&amp;IF(COUNTIF('Key Dates'!F:F,Scheduler!C33+1),VLOOKUP(Scheduler!C33+1,'Key Dates'!F:H,3,FALSE),"")&amp;IF(COUNTIF('Key Dates'!F:F,Scheduler!C33+2),VLOOKUP(Scheduler!C33+2,'Key Dates'!F:H,3,FALSE),"")&amp;IF(COUNTIF('Key Dates'!F:F,Scheduler!C33+3),VLOOKUP(Scheduler!C33+3,'Key Dates'!F:H,3,FALSE),"")&amp;IF(COUNTIF('Key Dates'!F:F,Scheduler!C33+4),VLOOKUP(Scheduler!C33+4,'Key Dates'!F:H,3,FALSE),"")</f>
        <v>#N/A</v>
      </c>
      <c r="M33" s="5" t="b">
        <f t="shared" si="2"/>
        <v>0</v>
      </c>
      <c r="N33" s="5" t="b">
        <f t="shared" si="3"/>
        <v>0</v>
      </c>
      <c r="O33" s="4" t="b">
        <f t="shared" si="0"/>
        <v>0</v>
      </c>
      <c r="P33" s="4" t="b">
        <f t="shared" si="4"/>
        <v>0</v>
      </c>
      <c r="Q33" s="5" t="b">
        <f t="shared" si="5"/>
        <v>0</v>
      </c>
      <c r="R33" s="5" t="b">
        <f t="shared" si="6"/>
        <v>0</v>
      </c>
      <c r="S33" s="5" t="b">
        <f t="shared" si="7"/>
        <v>0</v>
      </c>
      <c r="T33" s="11" t="str">
        <f t="shared" si="8"/>
        <v/>
      </c>
      <c r="U33" s="12" t="str">
        <f t="shared" si="9"/>
        <v/>
      </c>
    </row>
    <row r="34" spans="1:21">
      <c r="A34" s="14"/>
      <c r="B34" s="7">
        <v>25</v>
      </c>
      <c r="C34" s="8" t="str">
        <f t="shared" si="10"/>
        <v/>
      </c>
      <c r="D34" s="22"/>
      <c r="E34" s="22"/>
      <c r="F34" s="22"/>
      <c r="G34" s="22"/>
      <c r="H34" s="22"/>
      <c r="I34" s="10">
        <f t="shared" si="1"/>
        <v>0</v>
      </c>
      <c r="J34" s="10">
        <f t="shared" si="11"/>
        <v>0</v>
      </c>
      <c r="K34" s="4" t="b">
        <f>IF(AND($C$5="Enrolled",COUNTIF('Key Dates'!$C:$C,Scheduler!C34+4)&gt;0),TRUE,IF(AND($C$6="Enrolled",COUNTIF('Key Dates'!$D:$D,Scheduler!C34+4)&gt;0),TRUE,IF(AND($C$7="Enrolled",COUNTIF('Key Dates'!$E:$E,Scheduler!C34+4)&gt;0),TRUE,FALSE)))</f>
        <v>0</v>
      </c>
      <c r="L34" s="5" t="e">
        <f>IF(COUNTIF('Key Dates'!F:F,Scheduler!C34),VLOOKUP(Scheduler!C34,'Key Dates'!F:H,3,FALSE),"")&amp;IF(COUNTIF('Key Dates'!F:F,Scheduler!C34+1),VLOOKUP(Scheduler!C34+1,'Key Dates'!F:H,3,FALSE),"")&amp;IF(COUNTIF('Key Dates'!F:F,Scheduler!C34+2),VLOOKUP(Scheduler!C34+2,'Key Dates'!F:H,3,FALSE),"")&amp;IF(COUNTIF('Key Dates'!F:F,Scheduler!C34+3),VLOOKUP(Scheduler!C34+3,'Key Dates'!F:H,3,FALSE),"")&amp;IF(COUNTIF('Key Dates'!F:F,Scheduler!C34+4),VLOOKUP(Scheduler!C34+4,'Key Dates'!F:H,3,FALSE),"")</f>
        <v>#N/A</v>
      </c>
      <c r="M34" s="5" t="b">
        <f t="shared" si="2"/>
        <v>0</v>
      </c>
      <c r="N34" s="5" t="b">
        <f t="shared" si="3"/>
        <v>0</v>
      </c>
      <c r="O34" s="4" t="b">
        <f t="shared" si="0"/>
        <v>0</v>
      </c>
      <c r="P34" s="4" t="b">
        <f t="shared" si="4"/>
        <v>0</v>
      </c>
      <c r="Q34" s="5" t="b">
        <f t="shared" si="5"/>
        <v>0</v>
      </c>
      <c r="R34" s="5" t="b">
        <f t="shared" si="6"/>
        <v>0</v>
      </c>
      <c r="S34" s="5" t="b">
        <f t="shared" si="7"/>
        <v>0</v>
      </c>
      <c r="T34" s="11" t="str">
        <f t="shared" si="8"/>
        <v/>
      </c>
      <c r="U34" s="12" t="str">
        <f t="shared" si="9"/>
        <v/>
      </c>
    </row>
    <row r="35" spans="1:21">
      <c r="A35" s="14"/>
      <c r="B35" s="7">
        <v>26</v>
      </c>
      <c r="C35" s="8" t="str">
        <f t="shared" ref="C35" si="12">IFERROR(C34+7,"")</f>
        <v/>
      </c>
      <c r="D35" s="22"/>
      <c r="E35" s="22"/>
      <c r="F35" s="22"/>
      <c r="G35" s="22"/>
      <c r="H35" s="22"/>
      <c r="I35" s="10">
        <f t="shared" ref="I35" si="13">SUM(D35:H35)</f>
        <v>0</v>
      </c>
      <c r="J35" s="10">
        <f t="shared" ref="J35" si="14">I35+J34</f>
        <v>0</v>
      </c>
      <c r="K35" s="4" t="b">
        <f>IF(AND($C$5="Enrolled",COUNTIF('Key Dates'!$C:$C,Scheduler!C35+4)&gt;0),TRUE,IF(AND($C$6="Enrolled",COUNTIF('Key Dates'!$D:$D,Scheduler!C35+4)&gt;0),TRUE,IF(AND($C$7="Enrolled",COUNTIF('Key Dates'!$E:$E,Scheduler!C35+4)&gt;0),TRUE,FALSE)))</f>
        <v>0</v>
      </c>
      <c r="L35" s="5" t="e">
        <f>IF(COUNTIF('Key Dates'!F:F,Scheduler!C35),VLOOKUP(Scheduler!C35,'Key Dates'!F:H,3,FALSE),"")&amp;IF(COUNTIF('Key Dates'!F:F,Scheduler!C35+1),VLOOKUP(Scheduler!C35+1,'Key Dates'!F:H,3,FALSE),"")&amp;IF(COUNTIF('Key Dates'!F:F,Scheduler!C35+2),VLOOKUP(Scheduler!C35+2,'Key Dates'!F:H,3,FALSE),"")&amp;IF(COUNTIF('Key Dates'!F:F,Scheduler!C35+3),VLOOKUP(Scheduler!C35+3,'Key Dates'!F:H,3,FALSE),"")&amp;IF(COUNTIF('Key Dates'!F:F,Scheduler!C35+4),VLOOKUP(Scheduler!C35+4,'Key Dates'!F:H,3,FALSE),"")</f>
        <v>#N/A</v>
      </c>
      <c r="M35" s="5" t="b">
        <f t="shared" si="2"/>
        <v>0</v>
      </c>
      <c r="N35" s="5" t="b">
        <f t="shared" ref="N35" si="15">IF(OR(D35&gt;7.5,E35&gt;7.5,F35&gt;7.5,G35&gt;7.5,H35&gt;7.5),TRUE,FALSE)</f>
        <v>0</v>
      </c>
      <c r="O35" s="4" t="b">
        <f t="shared" si="0"/>
        <v>0</v>
      </c>
      <c r="P35" s="4" t="b">
        <f t="shared" ref="P35" si="16">IF(AND(K35,H35&gt;0),TRUE,FALSE)</f>
        <v>0</v>
      </c>
      <c r="Q35" s="5" t="b">
        <f t="shared" si="5"/>
        <v>0</v>
      </c>
      <c r="R35" s="5" t="b">
        <f t="shared" ref="R35" si="17">IF(OR(AND(K35,I35&lt;=30),AND(NOT(K35),I35&lt;=37.5)),FALSE,TRUE)</f>
        <v>0</v>
      </c>
      <c r="S35" s="5" t="b">
        <f t="shared" ref="S35" si="18">IF(AND(J35&gt;$G$5,I35&gt;0),TRUE,FALSE)</f>
        <v>0</v>
      </c>
      <c r="T35" s="11" t="str">
        <f t="shared" ref="T35" si="19">IF(K35,"Friday Intensive","")&amp;IF(AND(K35,IFERROR(SEARCH("day",L35),0)&gt;0)," and ","")&amp;IF(IFERROR(SEARCH("day",L35),0)&gt;0,"Public Holiday(s)","")</f>
        <v/>
      </c>
      <c r="U35" s="12" t="str">
        <f t="shared" si="9"/>
        <v/>
      </c>
    </row>
    <row r="36" spans="1:2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  <c r="U36" s="16"/>
    </row>
  </sheetData>
  <sheetProtection sheet="1" selectLockedCells="1"/>
  <mergeCells count="3">
    <mergeCell ref="D2:F2"/>
    <mergeCell ref="I2:T2"/>
    <mergeCell ref="T4:U8"/>
  </mergeCells>
  <conditionalFormatting sqref="H10:H34">
    <cfRule type="expression" dxfId="6" priority="8">
      <formula>$K10</formula>
    </cfRule>
  </conditionalFormatting>
  <conditionalFormatting sqref="D10:H34">
    <cfRule type="expression" dxfId="5" priority="7">
      <formula>IF(IFERROR(SEARCH(D$9,$L10),0)&gt;0,TRUE,FALSE)</formula>
    </cfRule>
  </conditionalFormatting>
  <conditionalFormatting sqref="U10:U35">
    <cfRule type="expression" dxfId="4" priority="6">
      <formula>U10&lt;&gt;"No Issues"</formula>
    </cfRule>
  </conditionalFormatting>
  <conditionalFormatting sqref="G6">
    <cfRule type="expression" dxfId="3" priority="5">
      <formula>$G$6=$G$5</formula>
    </cfRule>
  </conditionalFormatting>
  <conditionalFormatting sqref="H35">
    <cfRule type="expression" dxfId="2" priority="4">
      <formula>$K35</formula>
    </cfRule>
  </conditionalFormatting>
  <conditionalFormatting sqref="D35:H35">
    <cfRule type="expression" dxfId="1" priority="3">
      <formula>IF(IFERROR(SEARCH(D$9,$L35),0)&gt;0,TRUE,FALSE)</formula>
    </cfRule>
  </conditionalFormatting>
  <conditionalFormatting sqref="C8">
    <cfRule type="expression" dxfId="0" priority="1">
      <formula>IF(IFERROR(SEARCH(C$9,$L8),0)&gt;0,TRUE,FALSE)</formula>
    </cfRule>
  </conditionalFormatting>
  <pageMargins left="0.25" right="0.25" top="0.75" bottom="0.75" header="0.3" footer="0.3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'Key Dates'!$A$1:$A$2</xm:f>
          </x14:formula1>
          <xm:sqref>J7 C5:C7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workbookViewId="0">
      <selection activeCell="F38" sqref="F38"/>
    </sheetView>
  </sheetViews>
  <sheetFormatPr defaultRowHeight="15"/>
  <cols>
    <col min="1" max="1" width="12.140625" bestFit="1" customWidth="1"/>
    <col min="3" max="5" width="10.7109375" bestFit="1" customWidth="1"/>
    <col min="6" max="6" width="14.5703125" style="1" bestFit="1" customWidth="1"/>
    <col min="7" max="7" width="16.28515625" bestFit="1" customWidth="1"/>
    <col min="8" max="8" width="21.7109375" customWidth="1"/>
    <col min="9" max="9" width="10.7109375" bestFit="1" customWidth="1"/>
    <col min="10" max="10" width="16.28515625" bestFit="1" customWidth="1"/>
  </cols>
  <sheetData>
    <row r="1" spans="1:8">
      <c r="A1" t="s">
        <v>8</v>
      </c>
      <c r="C1" t="s">
        <v>7</v>
      </c>
      <c r="D1" t="s">
        <v>10</v>
      </c>
      <c r="E1" t="s">
        <v>12</v>
      </c>
      <c r="F1" s="1" t="s">
        <v>24</v>
      </c>
    </row>
    <row r="2" spans="1:8">
      <c r="A2" t="s">
        <v>34</v>
      </c>
      <c r="C2" s="1">
        <v>43679</v>
      </c>
      <c r="D2" s="1">
        <v>43532</v>
      </c>
      <c r="E2" s="1">
        <v>43679</v>
      </c>
      <c r="F2" s="1">
        <v>43466</v>
      </c>
      <c r="G2" t="s">
        <v>35</v>
      </c>
      <c r="H2" t="str">
        <f>TEXT(F2,"dddd")</f>
        <v>Tuesday</v>
      </c>
    </row>
    <row r="3" spans="1:8">
      <c r="C3" s="1">
        <v>43686</v>
      </c>
      <c r="D3" s="1">
        <v>43539</v>
      </c>
      <c r="E3" s="1">
        <v>43686</v>
      </c>
      <c r="F3" s="1">
        <v>43493</v>
      </c>
      <c r="G3" t="s">
        <v>36</v>
      </c>
      <c r="H3" t="str">
        <f t="shared" ref="H3:H11" si="0">TEXT(F3,"dddd")</f>
        <v>Monday</v>
      </c>
    </row>
    <row r="4" spans="1:8">
      <c r="C4" s="1">
        <v>43693</v>
      </c>
      <c r="D4" s="1">
        <v>43546</v>
      </c>
      <c r="E4" s="1">
        <v>43693</v>
      </c>
      <c r="F4" s="1">
        <v>43535</v>
      </c>
      <c r="G4" t="s">
        <v>37</v>
      </c>
      <c r="H4" t="str">
        <f t="shared" si="0"/>
        <v>Monday</v>
      </c>
    </row>
    <row r="5" spans="1:8">
      <c r="C5" s="1">
        <v>43700</v>
      </c>
      <c r="D5" s="1">
        <v>43553</v>
      </c>
      <c r="E5" s="1">
        <v>43700</v>
      </c>
      <c r="F5" s="1">
        <v>43574</v>
      </c>
      <c r="G5" t="s">
        <v>38</v>
      </c>
      <c r="H5" t="str">
        <f t="shared" si="0"/>
        <v>Friday</v>
      </c>
    </row>
    <row r="6" spans="1:8">
      <c r="C6" s="1">
        <v>43707</v>
      </c>
      <c r="D6" s="1">
        <v>43560</v>
      </c>
      <c r="E6" s="1">
        <v>43707</v>
      </c>
      <c r="F6" s="1">
        <v>43577</v>
      </c>
      <c r="G6" t="s">
        <v>39</v>
      </c>
      <c r="H6" t="str">
        <f t="shared" si="0"/>
        <v>Monday</v>
      </c>
    </row>
    <row r="7" spans="1:8">
      <c r="C7" s="1">
        <v>43714</v>
      </c>
      <c r="D7" s="1">
        <v>43567</v>
      </c>
      <c r="E7" s="1">
        <v>43714</v>
      </c>
      <c r="F7" s="1">
        <v>43580</v>
      </c>
      <c r="G7" t="s">
        <v>40</v>
      </c>
      <c r="H7" t="str">
        <f t="shared" si="0"/>
        <v>Thursday</v>
      </c>
    </row>
    <row r="8" spans="1:8">
      <c r="C8" s="1">
        <v>43721</v>
      </c>
      <c r="D8" s="1">
        <v>43588</v>
      </c>
      <c r="E8" s="1">
        <v>43721</v>
      </c>
      <c r="F8" s="1">
        <v>43626</v>
      </c>
      <c r="G8" t="s">
        <v>41</v>
      </c>
      <c r="H8" t="str">
        <f t="shared" si="0"/>
        <v>Monday</v>
      </c>
    </row>
    <row r="9" spans="1:8">
      <c r="C9" s="1">
        <v>43728</v>
      </c>
      <c r="D9" s="1">
        <v>43595</v>
      </c>
      <c r="E9" s="1">
        <v>43728</v>
      </c>
      <c r="F9" s="1">
        <v>43745</v>
      </c>
      <c r="G9" t="s">
        <v>42</v>
      </c>
      <c r="H9" t="str">
        <f t="shared" si="0"/>
        <v>Monday</v>
      </c>
    </row>
    <row r="10" spans="1:8">
      <c r="C10" s="1">
        <v>43749</v>
      </c>
      <c r="D10" s="1">
        <v>43602</v>
      </c>
      <c r="E10" s="1">
        <v>43749</v>
      </c>
      <c r="F10" s="1">
        <v>43824</v>
      </c>
      <c r="G10" t="s">
        <v>43</v>
      </c>
      <c r="H10" t="str">
        <f t="shared" si="0"/>
        <v>Wednesday</v>
      </c>
    </row>
    <row r="11" spans="1:8">
      <c r="C11" s="1">
        <v>43756</v>
      </c>
      <c r="D11" s="1">
        <v>43609</v>
      </c>
      <c r="E11" s="1">
        <v>43756</v>
      </c>
      <c r="F11" s="1">
        <v>43825</v>
      </c>
      <c r="G11" t="s">
        <v>44</v>
      </c>
      <c r="H11" t="str">
        <f t="shared" si="0"/>
        <v>Thursday</v>
      </c>
    </row>
    <row r="12" spans="1:8">
      <c r="C12" s="1">
        <v>43763</v>
      </c>
      <c r="D12" s="1">
        <v>43616</v>
      </c>
      <c r="E12" s="1">
        <v>43763</v>
      </c>
      <c r="F12" s="1">
        <v>43831</v>
      </c>
      <c r="G12" t="s">
        <v>35</v>
      </c>
      <c r="H12" t="str">
        <f>TEXT(F12,"dddd")</f>
        <v>Wednesday</v>
      </c>
    </row>
    <row r="13" spans="1:8">
      <c r="C13" s="1">
        <v>43770</v>
      </c>
      <c r="D13" s="1">
        <v>43623</v>
      </c>
      <c r="E13" s="1">
        <v>43770</v>
      </c>
      <c r="F13" s="1">
        <v>43857</v>
      </c>
      <c r="G13" t="s">
        <v>36</v>
      </c>
      <c r="H13" t="str">
        <f t="shared" ref="H13:H30" si="1">TEXT(F13,"dddd")</f>
        <v>Monday</v>
      </c>
    </row>
    <row r="14" spans="1:8">
      <c r="C14" s="1">
        <v>43777</v>
      </c>
      <c r="E14" s="1">
        <v>43777</v>
      </c>
      <c r="F14" s="1">
        <v>43899</v>
      </c>
      <c r="G14" t="s">
        <v>37</v>
      </c>
      <c r="H14" t="str">
        <f t="shared" si="1"/>
        <v>Monday</v>
      </c>
    </row>
    <row r="15" spans="1:8">
      <c r="C15" s="1"/>
      <c r="F15" s="1">
        <v>43931</v>
      </c>
      <c r="G15" t="s">
        <v>38</v>
      </c>
      <c r="H15" t="str">
        <f t="shared" si="1"/>
        <v>Friday</v>
      </c>
    </row>
    <row r="16" spans="1:8">
      <c r="C16" s="1"/>
      <c r="D16" s="1"/>
      <c r="F16" s="1">
        <v>43934</v>
      </c>
      <c r="G16" t="s">
        <v>39</v>
      </c>
      <c r="H16" t="str">
        <f t="shared" si="1"/>
        <v>Monday</v>
      </c>
    </row>
    <row r="17" spans="3:8">
      <c r="C17" s="1"/>
      <c r="D17" s="1"/>
      <c r="F17" s="1">
        <v>43946</v>
      </c>
      <c r="G17" t="s">
        <v>40</v>
      </c>
      <c r="H17" t="str">
        <f t="shared" si="1"/>
        <v>Saturday</v>
      </c>
    </row>
    <row r="18" spans="3:8">
      <c r="C18" s="1"/>
      <c r="F18" s="1">
        <v>43990</v>
      </c>
      <c r="G18" t="s">
        <v>41</v>
      </c>
      <c r="H18" t="str">
        <f t="shared" si="1"/>
        <v>Monday</v>
      </c>
    </row>
    <row r="19" spans="3:8">
      <c r="C19" s="1"/>
      <c r="F19" s="1">
        <v>44109</v>
      </c>
      <c r="G19" t="s">
        <v>42</v>
      </c>
      <c r="H19" t="str">
        <f t="shared" si="1"/>
        <v>Monday</v>
      </c>
    </row>
    <row r="20" spans="3:8">
      <c r="C20" s="1"/>
      <c r="F20" s="1">
        <v>44190</v>
      </c>
      <c r="G20" t="s">
        <v>43</v>
      </c>
      <c r="H20" t="str">
        <f t="shared" si="1"/>
        <v>Friday</v>
      </c>
    </row>
    <row r="21" spans="3:8">
      <c r="C21" s="1"/>
      <c r="F21" s="1">
        <v>44193</v>
      </c>
      <c r="G21" t="s">
        <v>44</v>
      </c>
      <c r="H21" t="str">
        <f t="shared" si="1"/>
        <v>Monday</v>
      </c>
    </row>
    <row r="22" spans="3:8">
      <c r="F22" s="1">
        <v>44197</v>
      </c>
      <c r="G22" t="s">
        <v>35</v>
      </c>
      <c r="H22" t="str">
        <f>TEXT(F22,"dddd")</f>
        <v>Friday</v>
      </c>
    </row>
    <row r="23" spans="3:8">
      <c r="F23" s="1">
        <v>44222</v>
      </c>
      <c r="G23" t="s">
        <v>36</v>
      </c>
      <c r="H23" t="str">
        <f t="shared" si="1"/>
        <v>Tuesday</v>
      </c>
    </row>
    <row r="24" spans="3:8">
      <c r="F24" s="1">
        <v>44263</v>
      </c>
      <c r="G24" t="s">
        <v>37</v>
      </c>
      <c r="H24" t="str">
        <f t="shared" si="1"/>
        <v>Monday</v>
      </c>
    </row>
    <row r="25" spans="3:8">
      <c r="F25" s="1">
        <v>44288</v>
      </c>
      <c r="G25" t="s">
        <v>38</v>
      </c>
      <c r="H25" t="str">
        <f t="shared" si="1"/>
        <v>Friday</v>
      </c>
    </row>
    <row r="26" spans="3:8">
      <c r="F26" s="1">
        <v>44291</v>
      </c>
      <c r="G26" t="s">
        <v>39</v>
      </c>
      <c r="H26" t="str">
        <f t="shared" si="1"/>
        <v>Monday</v>
      </c>
    </row>
    <row r="27" spans="3:8">
      <c r="F27" s="1">
        <v>44312</v>
      </c>
      <c r="G27" t="s">
        <v>40</v>
      </c>
      <c r="H27" t="str">
        <f t="shared" si="1"/>
        <v>Monday</v>
      </c>
    </row>
    <row r="28" spans="3:8">
      <c r="F28" s="1">
        <v>44361</v>
      </c>
      <c r="G28" t="s">
        <v>41</v>
      </c>
      <c r="H28" t="str">
        <f t="shared" si="1"/>
        <v>Monday</v>
      </c>
    </row>
    <row r="29" spans="3:8">
      <c r="F29" s="1">
        <v>44473</v>
      </c>
      <c r="G29" t="s">
        <v>42</v>
      </c>
      <c r="H29" t="str">
        <f t="shared" si="1"/>
        <v>Monday</v>
      </c>
    </row>
    <row r="30" spans="3:8">
      <c r="F30" s="1">
        <v>44557</v>
      </c>
      <c r="G30" t="s">
        <v>43</v>
      </c>
      <c r="H30" t="str">
        <f t="shared" si="1"/>
        <v>Monday</v>
      </c>
    </row>
  </sheetData>
  <sheetProtection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d xmlns="7801362d-39a8-4359-af6e-a67ac470f839">New</Approved>
    <Disciplines xmlns="7801362d-39a8-4359-af6e-a67ac470f839" xsi:nil="true"/>
    <Evaluation_x0020_completed xmlns="7801362d-39a8-4359-af6e-a67ac470f839" xsi:nil="true"/>
    <Area xmlns="7801362d-39a8-4359-af6e-a67ac470f839">LAW</Area>
    <Placement_x0020_Start_x0020_Date xmlns="7801362d-39a8-4359-af6e-a67ac470f839" xsi:nil="true"/>
    <Placement_x0020_End_x0020_Date xmlns="7801362d-39a8-4359-af6e-a67ac470f839" xsi:nil="true"/>
    <Category xmlns="7801362d-39a8-4359-af6e-a67ac470f839">Templates</Category>
    <Interview_x0020_date xmlns="7801362d-39a8-4359-af6e-a67ac470f839" xsi:nil="true"/>
    <Student_x0020_Name_x0020__x003a__x0020__x0023_ID xmlns="7801362d-39a8-4359-af6e-a67ac470f839" xsi:nil="true"/>
    <Compliant xmlns="7801362d-39a8-4359-af6e-a67ac470f839">true</Compliant>
    <Assigned xmlns="7801362d-39a8-4359-af6e-a67ac470f839">false</Assigned>
    <Year xmlns="7801362d-39a8-4359-af6e-a67ac470f839" xsi:nil="true"/>
    <Interview xmlns="7801362d-39a8-4359-af6e-a67ac470f839">false</Interview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A1B1246E8AC46BE987AC804B93018" ma:contentTypeVersion="19" ma:contentTypeDescription="Create a new document." ma:contentTypeScope="" ma:versionID="8a4d4328ba95515d22bb1ee39c761ffb">
  <xsd:schema xmlns:xsd="http://www.w3.org/2001/XMLSchema" xmlns:xs="http://www.w3.org/2001/XMLSchema" xmlns:p="http://schemas.microsoft.com/office/2006/metadata/properties" xmlns:ns2="7801362d-39a8-4359-af6e-a67ac470f839" xmlns:ns3="6db86417-b99c-48f1-b3ae-daf8227ac9de" targetNamespace="http://schemas.microsoft.com/office/2006/metadata/properties" ma:root="true" ma:fieldsID="c2f445e4cfbae4edb1e79161c3b38078" ns2:_="" ns3:_="">
    <xsd:import namespace="7801362d-39a8-4359-af6e-a67ac470f839"/>
    <xsd:import namespace="6db86417-b99c-48f1-b3ae-daf8227ac9d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Area" minOccurs="0"/>
                <xsd:element ref="ns2:MediaServiceMetadata" minOccurs="0"/>
                <xsd:element ref="ns2:MediaServiceFastMetadata" minOccurs="0"/>
                <xsd:element ref="ns2:Approved" minOccurs="0"/>
                <xsd:element ref="ns2:Disciplines" minOccurs="0"/>
                <xsd:element ref="ns2:Student_x0020_Name_x0020__x003a__x0020__x0023_ID" minOccurs="0"/>
                <xsd:element ref="ns2:Assigned" minOccurs="0"/>
                <xsd:element ref="ns2:Interview" minOccurs="0"/>
                <xsd:element ref="ns2:Placement_x0020_Start_x0020_Date" minOccurs="0"/>
                <xsd:element ref="ns2:Placement_x0020_End_x0020_Date" minOccurs="0"/>
                <xsd:element ref="ns2:Year" minOccurs="0"/>
                <xsd:element ref="ns2:Evaluation_x0020_completed" minOccurs="0"/>
                <xsd:element ref="ns2:Interview_x0020_date" minOccurs="0"/>
                <xsd:element ref="ns2:Compliant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1362d-39a8-4359-af6e-a67ac470f839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gency Proposals"/>
          <xsd:enumeration value="Communication Templates"/>
          <xsd:enumeration value="Compliance"/>
          <xsd:enumeration value="Forms"/>
          <xsd:enumeration value="EOI (Expression of Interest)"/>
          <xsd:enumeration value="Evaluations (mid-way)"/>
          <xsd:enumeration value="Evaluations (final)"/>
          <xsd:enumeration value="Events"/>
          <xsd:enumeration value="Information documents"/>
          <xsd:enumeration value="InPlace"/>
          <xsd:enumeration value="Marketing"/>
          <xsd:enumeration value="Placement Schedule"/>
          <xsd:enumeration value="Process Maps"/>
          <xsd:enumeration value="Reports"/>
          <xsd:enumeration value="Spreadsheets"/>
          <xsd:enumeration value="Statistics"/>
          <xsd:enumeration value="Strategic Plan"/>
          <xsd:enumeration value="Team Meetings"/>
          <xsd:enumeration value="Timelines"/>
          <xsd:enumeration value="Templates"/>
          <xsd:enumeration value="User Guides"/>
          <xsd:enumeration value="Website Info"/>
          <xsd:enumeration value="Workshops"/>
        </xsd:restriction>
      </xsd:simpleType>
    </xsd:element>
    <xsd:element name="Area" ma:index="9" nillable="true" ma:displayName="Area" ma:format="Dropdown" ma:internalName="Area">
      <xsd:simpleType>
        <xsd:restriction base="dms:Choice">
          <xsd:enumeration value="Arts"/>
          <xsd:enumeration value="Business"/>
          <xsd:enumeration value="BGL"/>
          <xsd:enumeration value="Criminology"/>
          <xsd:enumeration value="FLC (Flinders Legal Centre)"/>
          <xsd:enumeration value="Government"/>
          <xsd:enumeration value="HASS"/>
          <xsd:enumeration value="Humanities"/>
          <xsd:enumeration value="LAW"/>
          <xsd:enumeration value="Law (PLT)"/>
          <xsd:enumeration value="Social Sciences"/>
          <xsd:enumeration value="WIL Admin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Approved" ma:index="12" nillable="true" ma:displayName="Approved" ma:default="New" ma:format="Dropdown" ma:internalName="Approved">
      <xsd:simpleType>
        <xsd:restriction base="dms:Choice">
          <xsd:enumeration value="Assigned"/>
          <xsd:enumeration value="New"/>
          <xsd:enumeration value="Approved"/>
          <xsd:enumeration value="More Information required"/>
          <xsd:enumeration value="No"/>
        </xsd:restriction>
      </xsd:simpleType>
    </xsd:element>
    <xsd:element name="Disciplines" ma:index="13" nillable="true" ma:displayName="Disciplines" ma:format="Dropdown" ma:internalName="Disciplines">
      <xsd:simpleType>
        <xsd:restriction base="dms:Choice">
          <xsd:enumeration value="Accounting"/>
          <xsd:enumeration value="Archaelogy"/>
          <xsd:enumeration value="Arts"/>
          <xsd:enumeration value="Business"/>
          <xsd:enumeration value="Entrepreneurship"/>
          <xsd:enumeration value="ESOL"/>
          <xsd:enumeration value="Finance"/>
          <xsd:enumeration value="Human Resources"/>
          <xsd:enumeration value="International Business"/>
          <xsd:enumeration value="Language"/>
          <xsd:enumeration value="Law"/>
          <xsd:enumeration value="Management"/>
          <xsd:enumeration value="Marketing"/>
          <xsd:enumeration value="Screen and Media"/>
          <xsd:enumeration value="Tourism and Events"/>
          <xsd:enumeration value="Communications and Media"/>
        </xsd:restriction>
      </xsd:simpleType>
    </xsd:element>
    <xsd:element name="Student_x0020_Name_x0020__x003a__x0020__x0023_ID" ma:index="14" nillable="true" ma:displayName="Student Name : #ID" ma:internalName="Student_x0020_Name_x0020__x003a__x0020__x0023_ID">
      <xsd:simpleType>
        <xsd:restriction base="dms:Text">
          <xsd:maxLength value="255"/>
        </xsd:restriction>
      </xsd:simpleType>
    </xsd:element>
    <xsd:element name="Assigned" ma:index="15" nillable="true" ma:displayName="Assigned" ma:default="0" ma:internalName="Assigned">
      <xsd:simpleType>
        <xsd:restriction base="dms:Boolean"/>
      </xsd:simpleType>
    </xsd:element>
    <xsd:element name="Interview" ma:index="16" nillable="true" ma:displayName="Interview" ma:default="0" ma:internalName="Interview">
      <xsd:simpleType>
        <xsd:restriction base="dms:Boolean"/>
      </xsd:simpleType>
    </xsd:element>
    <xsd:element name="Placement_x0020_Start_x0020_Date" ma:index="17" nillable="true" ma:displayName="Placement Start Date" ma:internalName="Placement_x0020_Start_x0020_Date">
      <xsd:simpleType>
        <xsd:restriction base="dms:Text">
          <xsd:maxLength value="255"/>
        </xsd:restriction>
      </xsd:simpleType>
    </xsd:element>
    <xsd:element name="Placement_x0020_End_x0020_Date" ma:index="18" nillable="true" ma:displayName="Placement End Date" ma:internalName="Placement_x0020_End_x0020_Date">
      <xsd:simpleType>
        <xsd:restriction base="dms:Text">
          <xsd:maxLength value="255"/>
        </xsd:restriction>
      </xsd:simpleType>
    </xsd:element>
    <xsd:element name="Year" ma:index="19" nillable="true" ma:displayName="Year" ma:format="Dropdown" ma:internalName="Year">
      <xsd:simpleType>
        <xsd:restriction base="dms:Choice">
          <xsd:enumeration value="2018"/>
          <xsd:enumeration value="2019"/>
          <xsd:enumeration value="2020"/>
          <xsd:enumeration value="2021"/>
          <xsd:enumeration value="2022"/>
        </xsd:restriction>
      </xsd:simpleType>
    </xsd:element>
    <xsd:element name="Evaluation_x0020_completed" ma:index="20" nillable="true" ma:displayName="Evaluation completed" ma:format="Dropdown" ma:internalName="Evaluation_x0020_completed">
      <xsd:simpleType>
        <xsd:restriction base="dms:Choice">
          <xsd:enumeration value="Yes"/>
          <xsd:enumeration value="No"/>
        </xsd:restriction>
      </xsd:simpleType>
    </xsd:element>
    <xsd:element name="Interview_x0020_date" ma:index="21" nillable="true" ma:displayName="Interview date" ma:format="DateOnly" ma:internalName="Interview_x0020_date">
      <xsd:simpleType>
        <xsd:restriction base="dms:DateTime"/>
      </xsd:simpleType>
    </xsd:element>
    <xsd:element name="Compliant" ma:index="22" nillable="true" ma:displayName="Compliant" ma:default="1" ma:internalName="Complian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86417-b99c-48f1-b3ae-daf8227ac9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05B35-1C8B-43A3-9D69-7E35B5EC9DCF}"/>
</file>

<file path=customXml/itemProps2.xml><?xml version="1.0" encoding="utf-8"?>
<ds:datastoreItem xmlns:ds="http://schemas.openxmlformats.org/officeDocument/2006/customXml" ds:itemID="{0CC0F517-7279-4C1A-9100-D2A81F4CF445}"/>
</file>

<file path=customXml/itemProps3.xml><?xml version="1.0" encoding="utf-8"?>
<ds:datastoreItem xmlns:ds="http://schemas.openxmlformats.org/officeDocument/2006/customXml" ds:itemID="{E5D469E2-DD53-4D7D-8D27-C63208025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Flinders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Manning</dc:creator>
  <cp:keywords/>
  <dc:description/>
  <cp:lastModifiedBy>Ali Brown</cp:lastModifiedBy>
  <cp:revision/>
  <dcterms:created xsi:type="dcterms:W3CDTF">2019-07-09T23:46:25Z</dcterms:created>
  <dcterms:modified xsi:type="dcterms:W3CDTF">2019-10-31T23:15:17Z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0x010100CA5A1B1246E8AC46BE987AC804B93018</vt:lpwstr>
  </property>
</Properties>
</file>